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uarios\leticia.diaz\Desktop\"/>
    </mc:Choice>
  </mc:AlternateContent>
  <bookViews>
    <workbookView xWindow="0" yWindow="0" windowWidth="20490" windowHeight="7365"/>
  </bookViews>
  <sheets>
    <sheet name="C" sheetId="50" r:id="rId1"/>
    <sheet name="V" sheetId="48" r:id="rId2"/>
    <sheet name="S" sheetId="47" r:id="rId3"/>
    <sheet name="Escenarios" sheetId="49" r:id="rId4"/>
  </sheets>
  <definedNames>
    <definedName name="_xlnm.Print_Area" localSheetId="0">'C'!$A$1:$E$47</definedName>
    <definedName name="_xlnm.Print_Area" localSheetId="1">V!$A$1:$D$59</definedName>
    <definedName name="billion">1000000000</definedName>
    <definedName name="bit.conversion">1024</definedName>
    <definedName name="bit.per.byte">8</definedName>
    <definedName name="Caso">Escenarios!$D$29</definedName>
    <definedName name="cell.pi">2.6</definedName>
    <definedName name="days.per.month">30.42</definedName>
    <definedName name="days.per.year">365</definedName>
    <definedName name="epsilon">0.000001</definedName>
    <definedName name="hours.per.day">24</definedName>
    <definedName name="inflaccion">Escenarios!$C$41:$G$41</definedName>
    <definedName name="million">1000000</definedName>
    <definedName name="minutes.per.hour">60</definedName>
    <definedName name="months.per.year">12</definedName>
    <definedName name="numero.de.interconexiones">Escenarios!$C$31</definedName>
    <definedName name="numero.de.operadores">Escenarios!$C$30</definedName>
    <definedName name="seconds.per.hour">3600</definedName>
    <definedName name="seconds.per.minute">60</definedName>
    <definedName name="tasa.cambio.mxn.usd">Escenarios!$C$40:$G$40</definedName>
    <definedName name="thousand">1000</definedName>
    <definedName name="wacc">Escenarios!$C$33</definedName>
    <definedName name="Workbook.Author">'C'!$B$14</definedName>
    <definedName name="Workbook.Authors_Email_Address">'C'!$B$15</definedName>
    <definedName name="Workbook.Objective">'C'!$B$6</definedName>
    <definedName name="Workbook.Status">'C'!$B$9</definedName>
    <definedName name="Workbook.Title">'C'!$B$5</definedName>
    <definedName name="Workbook.Version">'C'!$B$8</definedName>
  </definedNames>
  <calcPr calcId="152511"/>
</workbook>
</file>

<file path=xl/calcChain.xml><?xml version="1.0" encoding="utf-8"?>
<calcChain xmlns="http://schemas.openxmlformats.org/spreadsheetml/2006/main">
  <c r="I53" i="49" l="1"/>
  <c r="F68" i="49" s="1"/>
  <c r="D12" i="49"/>
  <c r="E12" i="49" s="1"/>
  <c r="F12" i="49" s="1"/>
  <c r="G12" i="49" s="1"/>
  <c r="D5" i="49"/>
  <c r="E5" i="49" s="1"/>
  <c r="F5" i="49" s="1"/>
  <c r="G5" i="49" s="1"/>
  <c r="G69" i="49" a="1"/>
  <c r="G69" i="49" s="1"/>
  <c r="C74" i="49" s="1"/>
  <c r="J16" i="49" s="1"/>
  <c r="K16" i="49" s="1"/>
  <c r="L16" i="49" s="1"/>
  <c r="C58" i="49"/>
  <c r="E50" i="49" l="1"/>
  <c r="E54" i="49" a="1"/>
  <c r="E54" i="49" s="1"/>
  <c r="C59" i="49" s="1"/>
  <c r="F40" i="49" l="1"/>
  <c r="G40" i="49" s="1"/>
  <c r="K12" i="49" l="1"/>
  <c r="L12" i="49" s="1"/>
  <c r="M12" i="49" s="1"/>
  <c r="N12" i="49" s="1"/>
  <c r="K5" i="49"/>
  <c r="L5" i="49" s="1"/>
  <c r="M5" i="49" s="1"/>
  <c r="N5" i="49" s="1"/>
  <c r="F41" i="49"/>
  <c r="D39" i="49"/>
  <c r="E39" i="49" s="1"/>
  <c r="F39" i="49" s="1"/>
  <c r="G39" i="49" s="1"/>
  <c r="M16" i="49" l="1"/>
  <c r="G41" i="49"/>
  <c r="C25" i="49"/>
  <c r="N16" i="49" l="1"/>
  <c r="B64" i="49" a="1"/>
  <c r="B67" i="49" s="1"/>
  <c r="B49" i="49" a="1"/>
  <c r="B49" i="49" s="1"/>
  <c r="B64" i="49" l="1"/>
  <c r="B66" i="49"/>
  <c r="B69" i="49"/>
  <c r="B65" i="49"/>
  <c r="B68" i="49"/>
  <c r="B51" i="49"/>
  <c r="B54" i="49"/>
  <c r="B50" i="49"/>
  <c r="B52" i="49"/>
  <c r="B53" i="49"/>
  <c r="C24" i="49"/>
  <c r="J8" i="49" l="1"/>
  <c r="K8" i="49" s="1"/>
  <c r="L8" i="49" s="1"/>
  <c r="M8" i="49" s="1"/>
  <c r="N8" i="49" s="1"/>
  <c r="J9" i="49"/>
  <c r="K9" i="49" s="1"/>
  <c r="L9" i="49" s="1"/>
  <c r="M9" i="49" s="1"/>
  <c r="N9" i="49" s="1"/>
  <c r="G68" i="49" l="1"/>
  <c r="C73" i="49" l="1"/>
  <c r="J15" i="49" s="1"/>
  <c r="K15" i="49" s="1"/>
  <c r="L15" i="49" s="1"/>
  <c r="M15" i="49" s="1"/>
  <c r="N15" i="49" s="1"/>
  <c r="D32" i="49"/>
  <c r="E51" i="49" s="1"/>
  <c r="D29" i="49"/>
  <c r="C50" i="49" l="1"/>
  <c r="C49" i="49"/>
  <c r="C52" i="49"/>
  <c r="C51" i="49"/>
  <c r="E49" i="49"/>
  <c r="B14" i="49"/>
  <c r="B7" i="49"/>
  <c r="G49" i="49" l="1" a="1"/>
  <c r="G49" i="49" s="1"/>
  <c r="C64" i="49" a="1"/>
  <c r="C64" i="49" s="1"/>
  <c r="C31" i="49"/>
  <c r="G51" i="49" l="1"/>
  <c r="G52" i="49"/>
  <c r="G50" i="49"/>
  <c r="C66" i="49"/>
  <c r="C67" i="49"/>
  <c r="C65" i="49"/>
  <c r="C56" i="49" l="1"/>
  <c r="I51" i="49"/>
  <c r="F66" i="49" s="1"/>
  <c r="G66" i="49" s="1"/>
  <c r="I52" i="49"/>
  <c r="F67" i="49" s="1"/>
  <c r="I50" i="49"/>
  <c r="F65" i="49" s="1"/>
  <c r="I49" i="49"/>
  <c r="F64" i="49" s="1"/>
  <c r="G67" i="49" l="1"/>
  <c r="G65" i="49"/>
  <c r="G64" i="49"/>
  <c r="B5" i="48"/>
  <c r="B6" i="48"/>
  <c r="B8" i="48"/>
  <c r="B9" i="48"/>
  <c r="B10" i="48"/>
  <c r="B11" i="48"/>
  <c r="C71" i="49" l="1"/>
  <c r="C72" i="49" s="1"/>
  <c r="C57" i="49" l="1"/>
  <c r="J7" i="49" s="1"/>
  <c r="K7" i="49" s="1"/>
  <c r="L7" i="49" s="1"/>
  <c r="M7" i="49" s="1"/>
  <c r="N7" i="49" s="1"/>
  <c r="J6" i="49"/>
  <c r="K6" i="49" l="1"/>
  <c r="L6" i="49" s="1"/>
  <c r="M6" i="49" s="1"/>
  <c r="N6" i="49" s="1"/>
  <c r="J13" i="49"/>
  <c r="J14" i="49"/>
  <c r="K14" i="49" s="1"/>
  <c r="L14" i="49" s="1"/>
  <c r="M14" i="49" s="1"/>
  <c r="N14" i="49" s="1"/>
  <c r="C13" i="49" l="1" a="1"/>
  <c r="C6" i="49" a="1"/>
  <c r="K13" i="49"/>
  <c r="L13" i="49" s="1"/>
  <c r="M13" i="49" s="1"/>
  <c r="N13" i="49" s="1"/>
  <c r="C13" i="49" l="1"/>
  <c r="F13" i="49"/>
  <c r="G16" i="49"/>
  <c r="E14" i="49"/>
  <c r="D15" i="49"/>
  <c r="C16" i="49"/>
  <c r="G15" i="49"/>
  <c r="E16" i="49"/>
  <c r="D13" i="49"/>
  <c r="G13" i="49"/>
  <c r="C15" i="49"/>
  <c r="F15" i="49"/>
  <c r="D16" i="49"/>
  <c r="D14" i="49"/>
  <c r="G14" i="49"/>
  <c r="E15" i="49"/>
  <c r="F16" i="49"/>
  <c r="E13" i="49"/>
  <c r="C14" i="49"/>
  <c r="F14" i="49"/>
  <c r="F6" i="49"/>
  <c r="F9" i="49"/>
  <c r="E6" i="49"/>
  <c r="C7" i="49"/>
  <c r="F7" i="49"/>
  <c r="C9" i="49"/>
  <c r="G8" i="49"/>
  <c r="E9" i="49"/>
  <c r="D6" i="49"/>
  <c r="G6" i="49"/>
  <c r="D8" i="49"/>
  <c r="C8" i="49"/>
  <c r="F8" i="49"/>
  <c r="D9" i="49"/>
  <c r="C6" i="49"/>
  <c r="E7" i="49"/>
  <c r="D7" i="49"/>
  <c r="G7" i="49"/>
  <c r="E8" i="49"/>
  <c r="G9" i="49"/>
</calcChain>
</file>

<file path=xl/sharedStrings.xml><?xml version="1.0" encoding="utf-8"?>
<sst xmlns="http://schemas.openxmlformats.org/spreadsheetml/2006/main" count="202" uniqueCount="140">
  <si>
    <t>Sheet</t>
  </si>
  <si>
    <t>Description</t>
  </si>
  <si>
    <t>Status</t>
  </si>
  <si>
    <t>Notes</t>
  </si>
  <si>
    <t>unlocked</t>
  </si>
  <si>
    <t>locked</t>
  </si>
  <si>
    <t>Calculation</t>
  </si>
  <si>
    <t>Output</t>
  </si>
  <si>
    <t>A key result from this part of the model (in particular one that will be used elsewhere in the model)</t>
  </si>
  <si>
    <t>Input Parameter</t>
  </si>
  <si>
    <t>Input Data</t>
  </si>
  <si>
    <t>Input Calculation</t>
  </si>
  <si>
    <t>Input Link</t>
  </si>
  <si>
    <t>Name</t>
  </si>
  <si>
    <t>A calculation of the model</t>
  </si>
  <si>
    <t>A piece of real data (only change if you have better data)</t>
  </si>
  <si>
    <t>An input to the model that it is expected the user will change (change at will)</t>
  </si>
  <si>
    <t>A side calculation intended solely to cross check a result (and which therefore should not be referenced anywhere else in the model)</t>
  </si>
  <si>
    <t>A total (use if not part of a "Sub-total row" or a "Total row" in a table - see below)</t>
  </si>
  <si>
    <t>Input Estimate</t>
  </si>
  <si>
    <t>An estimate used in the absence of real data (only change if you have a better estimate, or real data )</t>
  </si>
  <si>
    <t>Input cell styles</t>
  </si>
  <si>
    <t>Other cell styles</t>
  </si>
  <si>
    <t>Total</t>
  </si>
  <si>
    <t>Version</t>
  </si>
  <si>
    <t>Objective</t>
  </si>
  <si>
    <t xml:space="preserve">Title </t>
  </si>
  <si>
    <t>Details</t>
  </si>
  <si>
    <t>Author</t>
  </si>
  <si>
    <t>Information</t>
  </si>
  <si>
    <t>Work in progress</t>
  </si>
  <si>
    <t>Under construction</t>
  </si>
  <si>
    <t>Approved for release</t>
  </si>
  <si>
    <t>History</t>
  </si>
  <si>
    <t>Contents</t>
  </si>
  <si>
    <t>A history of the versions of this workbook</t>
  </si>
  <si>
    <t>A guide to the styles used in this workbook</t>
  </si>
  <si>
    <t>This contents sheet</t>
  </si>
  <si>
    <t>Email</t>
  </si>
  <si>
    <t xml:space="preserve"> </t>
  </si>
  <si>
    <t>Input Link (different Workbook)</t>
  </si>
  <si>
    <t>An input to this part of the model, which is linked to a source on a worksheet in a different workbook</t>
  </si>
  <si>
    <t>Checksum</t>
  </si>
  <si>
    <t>Insert extra rows above here</t>
  </si>
  <si>
    <t>Ready for review</t>
  </si>
  <si>
    <t>C</t>
  </si>
  <si>
    <t>V</t>
  </si>
  <si>
    <t xml:space="preserve">S </t>
  </si>
  <si>
    <t>Input Link (different Worksheet)</t>
  </si>
  <si>
    <t>An input to this part of the model, which is linked to a source on this worksheet within this workbook</t>
  </si>
  <si>
    <t>An input to this part of the model, which is linked to a source on another worksheet within this workbook</t>
  </si>
  <si>
    <t>Style guidelines</t>
  </si>
  <si>
    <t>Version history</t>
  </si>
  <si>
    <t>Date released</t>
  </si>
  <si>
    <r>
      <t xml:space="preserve">An Excel Name applying to one or more adjacent cells – use Create from Selection (on Formulas tab) </t>
    </r>
    <r>
      <rPr>
        <sz val="9"/>
        <rFont val="Arial"/>
        <family val="2"/>
      </rPr>
      <t>to actually create the Excel Names</t>
    </r>
  </si>
  <si>
    <t>An input to the model that has been calculated from other inputs (e.g. interpolated input values)</t>
  </si>
  <si>
    <t>Cable óptico</t>
  </si>
  <si>
    <t>Jumper óptico</t>
  </si>
  <si>
    <t>MXN</t>
  </si>
  <si>
    <t>Opex</t>
  </si>
  <si>
    <t>Escalerilla</t>
  </si>
  <si>
    <t>Fuente</t>
  </si>
  <si>
    <t>MXN:USD</t>
  </si>
  <si>
    <t>Opex (% capex)</t>
  </si>
  <si>
    <t>Escenarios</t>
  </si>
  <si>
    <t>Escenario seleccionado</t>
  </si>
  <si>
    <t>Número de operadores</t>
  </si>
  <si>
    <t>Genérico</t>
  </si>
  <si>
    <t>Caso 1</t>
  </si>
  <si>
    <t>Caso 2</t>
  </si>
  <si>
    <t>Servicio pasivo</t>
  </si>
  <si>
    <t xml:space="preserve">Caso </t>
  </si>
  <si>
    <t>Descripción</t>
  </si>
  <si>
    <t>Unidades</t>
  </si>
  <si>
    <t>Costos instalación</t>
  </si>
  <si>
    <t>Totales</t>
  </si>
  <si>
    <t>Costos mantenimiento mensuales</t>
  </si>
  <si>
    <t>Número de interconexiones posibles</t>
  </si>
  <si>
    <t>numero.de.operadores</t>
  </si>
  <si>
    <t>Q&amp;D interconexión cruzada</t>
  </si>
  <si>
    <t>numero.de.interconexiones</t>
  </si>
  <si>
    <t>Caso</t>
  </si>
  <si>
    <t>Demarcador (switch)</t>
  </si>
  <si>
    <t>1Gbps</t>
  </si>
  <si>
    <t>10Gbps</t>
  </si>
  <si>
    <t>Multiplicador de precio</t>
  </si>
  <si>
    <t xml:space="preserve">Velocidad switch </t>
  </si>
  <si>
    <t>Equipo de transporte (Switch)</t>
  </si>
  <si>
    <t>DFO pequeño</t>
  </si>
  <si>
    <t>Capex</t>
  </si>
  <si>
    <t>Resultados del modelo</t>
  </si>
  <si>
    <t>Modelo de interconexión cruzada</t>
  </si>
  <si>
    <t>tasa.cambio.mxn.usd</t>
  </si>
  <si>
    <t>Costos comunes</t>
  </si>
  <si>
    <t>Costos construcción de escalerilla por ML</t>
  </si>
  <si>
    <t>Costos comunes por operador</t>
  </si>
  <si>
    <t>Costos despliegue fibra por ML</t>
  </si>
  <si>
    <t>Despliegue fibra por ML</t>
  </si>
  <si>
    <t>Construcción de escalerilla por ML</t>
  </si>
  <si>
    <t>Capex (MXN)</t>
  </si>
  <si>
    <t>Capex (USD)</t>
  </si>
  <si>
    <t>Installation</t>
  </si>
  <si>
    <t>Anualización</t>
  </si>
  <si>
    <t>Vida útil</t>
  </si>
  <si>
    <t>Incluir anualización</t>
  </si>
  <si>
    <t>Sí</t>
  </si>
  <si>
    <t>No</t>
  </si>
  <si>
    <t>8.39% real antes de impuestos</t>
  </si>
  <si>
    <t>CCPP nominal antes de impuestos</t>
  </si>
  <si>
    <t>Estimación de Analysys Mason, Fibre NG SDH switch de 6 puertos</t>
  </si>
  <si>
    <t>Estimación de Analysys Mason, Fibre NG SDH switch de 16 puertos</t>
  </si>
  <si>
    <t>wacc</t>
  </si>
  <si>
    <t>Costos comunes mensuales</t>
  </si>
  <si>
    <t>Modelo de enlaces de interconexión cruzada</t>
  </si>
  <si>
    <t>Cálculo del costo de enlaces activos y pasivos de interconexión cruzada</t>
  </si>
  <si>
    <t>1.0</t>
  </si>
  <si>
    <t>Guillermo Fernández Castellanos, Carmen Ferreiro</t>
  </si>
  <si>
    <t>guillermo.fernandez@analysysmason.com</t>
  </si>
  <si>
    <t>Servicio activo</t>
  </si>
  <si>
    <t>Parámetros del modelo</t>
  </si>
  <si>
    <t>Inflacción</t>
  </si>
  <si>
    <t>inflaccion</t>
  </si>
  <si>
    <t>Estimación de Analysys Mason</t>
  </si>
  <si>
    <t>Estimación de Analysys Mason, distribuidor óptico de 6 pares de fibra o 12 conectores simplex, estimado a USD70 por par de fibra</t>
  </si>
  <si>
    <t>Estimación de Analysys Mason, jumper óptico multimodo duplex 2mm con conectores, de 10m de longitud</t>
  </si>
  <si>
    <t>Estimación de Analysys Mason, cable de 12 fibras</t>
  </si>
  <si>
    <t>Capex total (USD)</t>
  </si>
  <si>
    <t>USD</t>
  </si>
  <si>
    <t>USD/mes</t>
  </si>
  <si>
    <t>Opex total (USD)</t>
  </si>
  <si>
    <t>Oferta de Referencia, por metro lineal</t>
  </si>
  <si>
    <t>Opex mensual (USD)</t>
  </si>
  <si>
    <t>Costos mensual fibra por ML</t>
  </si>
  <si>
    <t>Costos mensual escalerilla por ML</t>
  </si>
  <si>
    <t>Escalerilla por ML</t>
  </si>
  <si>
    <t>Fibra por ML</t>
  </si>
  <si>
    <r>
      <rPr>
        <b/>
        <i/>
        <sz val="9"/>
        <color rgb="FFC41230"/>
        <rFont val="Arial"/>
        <family val="2"/>
      </rPr>
      <t xml:space="preserve">Fuente: </t>
    </r>
    <r>
      <rPr>
        <i/>
        <sz val="9"/>
        <color rgb="FFC41230"/>
        <rFont val="Arial"/>
        <family val="2"/>
      </rPr>
      <t>Encuesta sobre las expectativas de los especialistas en economía del sector privado, mayo 2016, Banco de México</t>
    </r>
  </si>
  <si>
    <r>
      <rPr>
        <b/>
        <i/>
        <sz val="9"/>
        <color rgb="FFC41230"/>
        <rFont val="Arial"/>
        <family val="2"/>
      </rPr>
      <t xml:space="preserve">Nota: </t>
    </r>
    <r>
      <rPr>
        <i/>
        <sz val="9"/>
        <color rgb="FFC41230"/>
        <rFont val="Arial"/>
        <family val="2"/>
      </rPr>
      <t>Precio de construcción de escalerilla por ML ya definido en la Oferta de Referencia de Desagregación</t>
    </r>
  </si>
  <si>
    <r>
      <rPr>
        <b/>
        <i/>
        <sz val="9"/>
        <color rgb="FFC41230"/>
        <rFont val="Arial"/>
        <family val="2"/>
      </rPr>
      <t xml:space="preserve">Nota: </t>
    </r>
    <r>
      <rPr>
        <i/>
        <sz val="9"/>
        <color rgb="FFC41230"/>
        <rFont val="Arial"/>
        <family val="2"/>
      </rPr>
      <t>Precio mensual de mantenimiento de escalerilla por ML ya definido en la Oferta de Referencia de Desagregación</t>
    </r>
  </si>
  <si>
    <t>Opex mensual (MXN)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</si>
</sst>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64" formatCode="#,##0_);[Red]\-#,##0_);0_);@_)"/>
    <numFmt numFmtId="165" formatCode="#,##0.00_);[Red]\-#,##0.00_);0.00_);@_)"/>
    <numFmt numFmtId="166" formatCode="dd\ mmm\ yy_)"/>
    <numFmt numFmtId="167" formatCode="* _(#,##0_);[Red]* \(#,##0\);* _(&quot;-&quot;?_);@_)"/>
    <numFmt numFmtId="168" formatCode="* _(#,##0.00_);[Red]* \(#,##0.00\);* _(&quot;-&quot;?_);@_)"/>
    <numFmt numFmtId="169" formatCode="\€\ * _(#,##0_);[Red]\€\ * \(#,##0\);\€\ * _(&quot;-&quot;?_);@_)"/>
    <numFmt numFmtId="170" formatCode="\€\ * _(#,##0.00_);[Red]\€\ * \(#,##0.00\);\€\ * _(&quot;-&quot;?_);@_)"/>
    <numFmt numFmtId="171" formatCode="[$EUR]\ * _(#,##0_);[Red][$EUR]\ * \(#,##0\);[$EUR]\ * _(&quot;-&quot;?_);@_)"/>
    <numFmt numFmtId="172" formatCode="[$EUR]\ * _(#,##0.00_);[Red][$EUR]\ * \(#,##0.00\);[$EUR]\ * _(&quot;-&quot;?_);@_)"/>
    <numFmt numFmtId="173" formatCode="\$\ * _(#,##0_);[Red]\$\ * \(#,##0\);\$\ * _(&quot;-&quot;?_);@_)"/>
    <numFmt numFmtId="174" formatCode="\$\ * _(#,##0.00_);[Red]\$\ * \(#,##0.00\);\$\ * _(&quot;-&quot;?_);@_)"/>
    <numFmt numFmtId="175" formatCode="[$USD]\ * _(#,##0_);[Red][$USD]\ * \(#,##0\);[$USD]\ * _(&quot;-&quot;?_);@_)"/>
    <numFmt numFmtId="176" formatCode="[$USD]\ * _(#,##0.00_);[Red][$USD]\ * \(#,##0.00\);[$USD]\ * _(&quot;-&quot;?_);@_)"/>
    <numFmt numFmtId="177" formatCode="\£\ * _(#,##0_);[Red]\£\ * \(#,##0\);\£\ * _(&quot;-&quot;?_);@_)"/>
    <numFmt numFmtId="178" formatCode="\£\ * _(#,##0.00_);[Red]\£\ * \(#,##0.00\);\£\ * _(&quot;-&quot;?_);@_)"/>
    <numFmt numFmtId="179" formatCode="[$GBP]\ * _(#,##0_);[Red][$GBP]\ * \(#,##0\);[$GBP]\ * _(&quot;-&quot;?_);@_)"/>
    <numFmt numFmtId="180" formatCode="[$GBP]\ * _(#,##0.00_);[Red][$GBP]\ * \(#,##0.00\);[$GBP]\ * _(&quot;-&quot;?_);@_)"/>
    <numFmt numFmtId="181" formatCode="mmm\ yy_)"/>
    <numFmt numFmtId="182" formatCode="yyyy_)"/>
    <numFmt numFmtId="183" formatCode="#,##0_);[Red]\-#,##0_);&quot;-&quot;?_);@_)"/>
    <numFmt numFmtId="184" formatCode="#,##0.00_);[Red]\-#,##0.00_);&quot;-&quot;?_);@_)"/>
    <numFmt numFmtId="185" formatCode="#,##0%;[Red]\-#,##0%;&quot;-&quot;\%;@_)"/>
    <numFmt numFmtId="186" formatCode="#,##0.00%;[Red]\-#,##0.00%;&quot;-&quot;\%;@_)"/>
    <numFmt numFmtId="187" formatCode="#,##0.0_);[Red]\-#,##0.0_);&quot;-&quot;?_);@_)"/>
  </numFmts>
  <fonts count="17" x14ac:knownFonts="1">
    <font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22"/>
      <name val="Arial"/>
      <family val="2"/>
    </font>
    <font>
      <sz val="8"/>
      <name val="Arial"/>
      <family val="2"/>
    </font>
    <font>
      <i/>
      <sz val="9"/>
      <color indexed="55"/>
      <name val="Arial"/>
      <family val="2"/>
    </font>
    <font>
      <i/>
      <sz val="9"/>
      <name val="Arial"/>
      <family val="2"/>
    </font>
    <font>
      <i/>
      <sz val="9"/>
      <color rgb="FFC41230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b/>
      <sz val="9"/>
      <color rgb="FFC41230"/>
      <name val="Arial"/>
      <family val="2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i/>
      <sz val="9"/>
      <color rgb="FFC4123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AB3"/>
        <bgColor indexed="15"/>
      </patternFill>
    </fill>
    <fill>
      <patternFill patternType="solid">
        <fgColor rgb="FFD0FFD0"/>
        <bgColor indexed="64"/>
      </patternFill>
    </fill>
    <fill>
      <patternFill patternType="solid">
        <fgColor rgb="FFB4FF3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E0A0"/>
        <bgColor indexed="64"/>
      </patternFill>
    </fill>
    <fill>
      <patternFill patternType="solid">
        <fgColor rgb="FF221F72"/>
        <bgColor indexed="64"/>
      </patternFill>
    </fill>
    <fill>
      <patternFill patternType="solid">
        <fgColor rgb="FFC4D0E9"/>
        <bgColor indexed="64"/>
      </patternFill>
    </fill>
    <fill>
      <patternFill patternType="solid">
        <fgColor rgb="FF221F72"/>
        <bgColor rgb="FF221F72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AB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C000"/>
      </left>
      <right style="thin">
        <color rgb="FF00C000"/>
      </right>
      <top style="thin">
        <color rgb="FF00C000"/>
      </top>
      <bottom style="thin">
        <color rgb="FF00C000"/>
      </bottom>
      <diagonal/>
    </border>
    <border>
      <left/>
      <right/>
      <top style="medium">
        <color rgb="FFC4D0E9"/>
      </top>
      <bottom style="medium">
        <color rgb="FFC4D0E9"/>
      </bottom>
      <diagonal/>
    </border>
    <border>
      <left/>
      <right/>
      <top style="medium">
        <color rgb="FFC4D0E9"/>
      </top>
      <bottom/>
      <diagonal/>
    </border>
    <border>
      <left/>
      <right/>
      <top style="thin">
        <color rgb="FFC4D0E9"/>
      </top>
      <bottom/>
      <diagonal/>
    </border>
    <border>
      <left style="dotted">
        <color rgb="FF00C000"/>
      </left>
      <right style="dotted">
        <color rgb="FF00C000"/>
      </right>
      <top style="dotted">
        <color rgb="FF00C000"/>
      </top>
      <bottom style="dotted">
        <color rgb="FF00C000"/>
      </bottom>
      <diagonal/>
    </border>
    <border>
      <left/>
      <right/>
      <top style="medium">
        <color indexed="41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0">
    <xf numFmtId="0" fontId="0" fillId="0" borderId="0">
      <alignment vertical="center"/>
    </xf>
    <xf numFmtId="0" fontId="2" fillId="0" borderId="0" applyNumberFormat="0" applyAlignment="0">
      <alignment vertical="center"/>
    </xf>
    <xf numFmtId="165" fontId="8" fillId="0" borderId="0" applyNumberFormat="0" applyAlignment="0">
      <alignment vertical="center"/>
    </xf>
    <xf numFmtId="0" fontId="11" fillId="10" borderId="0" applyNumberFormat="0">
      <alignment horizontal="center" vertical="top" wrapText="1"/>
    </xf>
    <xf numFmtId="0" fontId="11" fillId="8" borderId="0" applyNumberFormat="0">
      <alignment horizontal="left" vertical="top" wrapText="1"/>
    </xf>
    <xf numFmtId="0" fontId="11" fillId="8" borderId="0" applyNumberFormat="0">
      <alignment horizontal="centerContinuous" vertical="top"/>
    </xf>
    <xf numFmtId="0" fontId="12" fillId="8" borderId="0" applyNumberFormat="0">
      <alignment horizontal="center" vertical="top" wrapText="1"/>
    </xf>
    <xf numFmtId="167" fontId="2" fillId="0" borderId="0" applyFont="0" applyFill="0" applyBorder="0" applyAlignment="0" applyProtection="0">
      <alignment vertical="center"/>
    </xf>
    <xf numFmtId="168" fontId="2" fillId="0" borderId="0" applyFont="0" applyFill="0" applyBorder="0" applyAlignment="0" applyProtection="0">
      <alignment vertical="center"/>
    </xf>
    <xf numFmtId="173" fontId="2" fillId="0" borderId="0" applyFont="0" applyFill="0" applyBorder="0" applyAlignment="0" applyProtection="0">
      <alignment vertical="center"/>
    </xf>
    <xf numFmtId="174" fontId="2" fillId="0" borderId="0" applyFont="0" applyFill="0" applyBorder="0" applyAlignment="0" applyProtection="0">
      <alignment vertical="center"/>
    </xf>
    <xf numFmtId="171" fontId="2" fillId="0" borderId="0" applyFont="0" applyFill="0" applyBorder="0" applyAlignment="0" applyProtection="0">
      <alignment vertical="center"/>
    </xf>
    <xf numFmtId="172" fontId="2" fillId="0" borderId="0" applyFont="0" applyFill="0" applyBorder="0" applyAlignment="0" applyProtection="0">
      <alignment vertical="center"/>
    </xf>
    <xf numFmtId="169" fontId="2" fillId="0" borderId="0" applyFont="0" applyFill="0" applyBorder="0" applyAlignment="0" applyProtection="0">
      <alignment vertical="center"/>
    </xf>
    <xf numFmtId="170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5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>
      <alignment vertical="center"/>
    </xf>
    <xf numFmtId="181" fontId="2" fillId="0" borderId="0" applyFont="0" applyFill="0" applyBorder="0" applyAlignment="0" applyProtection="0">
      <alignment vertical="center"/>
    </xf>
    <xf numFmtId="182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horizontal="left" vertical="center"/>
    </xf>
    <xf numFmtId="0" fontId="5" fillId="0" borderId="0" applyNumberFormat="0" applyFill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0" borderId="8" applyNumberFormat="0" applyAlignment="0">
      <alignment vertical="center"/>
    </xf>
    <xf numFmtId="0" fontId="2" fillId="0" borderId="4" applyNumberFormat="0" applyAlignment="0">
      <alignment vertical="center"/>
      <protection locked="0"/>
    </xf>
    <xf numFmtId="164" fontId="2" fillId="3" borderId="4" applyNumberFormat="0" applyAlignment="0">
      <alignment vertical="center"/>
      <protection locked="0"/>
    </xf>
    <xf numFmtId="0" fontId="2" fillId="4" borderId="0" applyNumberFormat="0" applyAlignment="0">
      <alignment vertical="center"/>
    </xf>
    <xf numFmtId="0" fontId="2" fillId="6" borderId="0" applyNumberFormat="0" applyAlignment="0">
      <alignment vertical="center"/>
    </xf>
    <xf numFmtId="0" fontId="2" fillId="5" borderId="0" applyNumberFormat="0" applyAlignment="0">
      <alignment vertical="center"/>
    </xf>
    <xf numFmtId="0" fontId="2" fillId="0" borderId="3" applyNumberFormat="0" applyAlignment="0">
      <alignment vertical="center"/>
      <protection locked="0"/>
    </xf>
    <xf numFmtId="0" fontId="10" fillId="0" borderId="0" applyNumberFormat="0" applyAlignment="0">
      <alignment vertical="center"/>
    </xf>
    <xf numFmtId="0" fontId="7" fillId="0" borderId="0" applyNumberFormat="0" applyFill="0" applyBorder="0" applyAlignment="0" applyProtection="0">
      <alignment vertical="center"/>
    </xf>
    <xf numFmtId="183" fontId="2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185" fontId="2" fillId="0" borderId="0" applyFont="0" applyFill="0" applyBorder="0" applyAlignment="0" applyProtection="0">
      <alignment horizontal="right" vertical="center"/>
    </xf>
    <xf numFmtId="186" fontId="2" fillId="0" borderId="0" applyFont="0" applyFill="0" applyBorder="0" applyAlignment="0" applyProtection="0">
      <alignment vertical="center"/>
    </xf>
    <xf numFmtId="0" fontId="5" fillId="0" borderId="0" applyNumberFormat="0" applyFill="0" applyBorder="0">
      <alignment horizontal="left" vertical="center" wrapText="1"/>
    </xf>
    <xf numFmtId="0" fontId="2" fillId="0" borderId="0" applyNumberFormat="0" applyFill="0" applyBorder="0">
      <alignment horizontal="left" vertical="center" wrapText="1" indent="1"/>
    </xf>
    <xf numFmtId="164" fontId="5" fillId="0" borderId="5" applyNumberFormat="0" applyFill="0" applyAlignment="0" applyProtection="0">
      <alignment vertical="center"/>
    </xf>
    <xf numFmtId="164" fontId="2" fillId="0" borderId="6" applyNumberFormat="0" applyFont="0" applyFill="0" applyAlignment="0" applyProtection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0" borderId="0" applyNumberFormat="0" applyFont="0" applyFill="0" applyAlignment="0" applyProtection="0">
      <alignment vertical="center"/>
    </xf>
    <xf numFmtId="164" fontId="2" fillId="0" borderId="0" applyNumberFormat="0" applyFont="0" applyBorder="0" applyAlignment="0" applyProtection="0">
      <alignment vertical="center"/>
    </xf>
    <xf numFmtId="49" fontId="2" fillId="0" borderId="0" applyFont="0" applyFill="0" applyBorder="0" applyAlignment="0" applyProtection="0">
      <alignment horizontal="center" vertical="center"/>
    </xf>
    <xf numFmtId="164" fontId="5" fillId="0" borderId="0" applyNumberFormat="0" applyFill="0" applyBorder="0" applyAlignment="0" applyProtection="0">
      <alignment vertical="center"/>
    </xf>
    <xf numFmtId="164" fontId="5" fillId="9" borderId="0" applyNumberFormat="0" applyAlignment="0" applyProtection="0">
      <alignment vertical="center"/>
    </xf>
    <xf numFmtId="0" fontId="2" fillId="0" borderId="0" applyNumberFormat="0" applyFont="0" applyBorder="0" applyAlignment="0" applyProtection="0">
      <alignment vertical="center"/>
    </xf>
    <xf numFmtId="0" fontId="2" fillId="0" borderId="0" applyNumberFormat="0" applyFont="0" applyAlignment="0" applyProtection="0">
      <alignment vertical="center"/>
    </xf>
    <xf numFmtId="0" fontId="2" fillId="0" borderId="0">
      <alignment vertical="center"/>
    </xf>
    <xf numFmtId="0" fontId="6" fillId="0" borderId="0" applyFill="0" applyBorder="0" applyAlignment="0" applyProtection="0">
      <alignment vertical="center"/>
    </xf>
    <xf numFmtId="0" fontId="3" fillId="0" borderId="0" applyFill="0" applyBorder="0" applyAlignment="0" applyProtection="0">
      <alignment vertical="center"/>
    </xf>
    <xf numFmtId="0" fontId="6" fillId="12" borderId="0" applyNumberFormat="0">
      <alignment vertical="center"/>
    </xf>
    <xf numFmtId="0" fontId="14" fillId="0" borderId="10" applyNumberFormat="0" applyFill="0" applyAlignment="0" applyProtection="0"/>
    <xf numFmtId="0" fontId="15" fillId="0" borderId="11" applyNumberFormat="0" applyFill="0" applyAlignment="0" applyProtection="0"/>
  </cellStyleXfs>
  <cellXfs count="83">
    <xf numFmtId="0" fontId="0" fillId="0" borderId="0" xfId="0">
      <alignment vertical="center"/>
    </xf>
    <xf numFmtId="0" fontId="11" fillId="10" borderId="0" xfId="3">
      <alignment horizontal="center" vertical="top" wrapText="1"/>
    </xf>
    <xf numFmtId="0" fontId="0" fillId="0" borderId="0" xfId="0" applyFill="1">
      <alignment vertical="center"/>
    </xf>
    <xf numFmtId="0" fontId="4" fillId="0" borderId="0" xfId="24" applyFill="1" applyAlignment="1"/>
    <xf numFmtId="0" fontId="1" fillId="0" borderId="0" xfId="25" applyAlignment="1"/>
    <xf numFmtId="183" fontId="0" fillId="0" borderId="0" xfId="37" applyFont="1">
      <alignment vertical="center"/>
    </xf>
    <xf numFmtId="0" fontId="5" fillId="0" borderId="0" xfId="42">
      <alignment horizontal="left" vertical="center" wrapText="1"/>
    </xf>
    <xf numFmtId="0" fontId="4" fillId="0" borderId="0" xfId="24">
      <alignment vertical="center"/>
    </xf>
    <xf numFmtId="164" fontId="2" fillId="0" borderId="3" xfId="34" applyNumberFormat="1">
      <alignment vertical="center"/>
      <protection locked="0"/>
    </xf>
    <xf numFmtId="164" fontId="2" fillId="0" borderId="8" xfId="28" applyNumberFormat="1">
      <alignment vertical="center"/>
    </xf>
    <xf numFmtId="164" fontId="2" fillId="0" borderId="4" xfId="29" applyNumberFormat="1">
      <alignment vertical="center"/>
      <protection locked="0"/>
    </xf>
    <xf numFmtId="164" fontId="2" fillId="4" borderId="0" xfId="31" applyNumberFormat="1">
      <alignment vertical="center"/>
    </xf>
    <xf numFmtId="164" fontId="2" fillId="0" borderId="0" xfId="1" applyNumberFormat="1">
      <alignment vertical="center"/>
    </xf>
    <xf numFmtId="164" fontId="2" fillId="7" borderId="0" xfId="39" applyNumberFormat="1">
      <alignment vertical="center"/>
    </xf>
    <xf numFmtId="0" fontId="7" fillId="0" borderId="0" xfId="36">
      <alignment vertical="center"/>
    </xf>
    <xf numFmtId="0" fontId="1" fillId="0" borderId="0" xfId="25" applyAlignment="1">
      <alignment vertical="center"/>
    </xf>
    <xf numFmtId="164" fontId="10" fillId="0" borderId="0" xfId="35" applyNumberFormat="1">
      <alignment vertical="center"/>
    </xf>
    <xf numFmtId="0" fontId="0" fillId="0" borderId="0" xfId="0">
      <alignment vertical="center"/>
    </xf>
    <xf numFmtId="0" fontId="10" fillId="0" borderId="0" xfId="35">
      <alignment vertical="center"/>
    </xf>
    <xf numFmtId="0" fontId="0" fillId="0" borderId="0" xfId="52" applyFont="1">
      <alignment vertical="center"/>
    </xf>
    <xf numFmtId="164" fontId="2" fillId="3" borderId="4" xfId="30">
      <alignment vertical="center"/>
      <protection locked="0"/>
    </xf>
    <xf numFmtId="0" fontId="5" fillId="0" borderId="0" xfId="42" applyAlignment="1">
      <alignment horizontal="left" vertical="center" wrapText="1"/>
    </xf>
    <xf numFmtId="0" fontId="0" fillId="0" borderId="0" xfId="0" applyBorder="1">
      <alignment vertical="center"/>
    </xf>
    <xf numFmtId="0" fontId="1" fillId="0" borderId="0" xfId="25" applyAlignment="1">
      <alignment horizontal="center"/>
    </xf>
    <xf numFmtId="49" fontId="0" fillId="0" borderId="0" xfId="49" applyFont="1" applyAlignment="1">
      <alignment horizontal="center" vertical="center"/>
    </xf>
    <xf numFmtId="166" fontId="0" fillId="0" borderId="0" xfId="21" applyFont="1" applyAlignment="1">
      <alignment horizontal="center" vertical="center"/>
    </xf>
    <xf numFmtId="0" fontId="4" fillId="0" borderId="0" xfId="24" applyFill="1" applyAlignment="1">
      <alignment horizontal="left"/>
    </xf>
    <xf numFmtId="0" fontId="5" fillId="0" borderId="0" xfId="42" applyAlignment="1">
      <alignment horizontal="left" vertical="center" wrapText="1" indent="1"/>
    </xf>
    <xf numFmtId="49" fontId="0" fillId="0" borderId="0" xfId="49" applyFont="1" applyAlignment="1">
      <alignment vertical="center"/>
    </xf>
    <xf numFmtId="165" fontId="8" fillId="0" borderId="0" xfId="2">
      <alignment vertical="center"/>
    </xf>
    <xf numFmtId="0" fontId="11" fillId="8" borderId="0" xfId="4">
      <alignment horizontal="left" vertical="top" wrapText="1"/>
    </xf>
    <xf numFmtId="164" fontId="2" fillId="6" borderId="0" xfId="32" applyNumberFormat="1">
      <alignment vertical="center"/>
    </xf>
    <xf numFmtId="164" fontId="5" fillId="0" borderId="0" xfId="50">
      <alignment vertical="center"/>
    </xf>
    <xf numFmtId="49" fontId="2" fillId="0" borderId="0" xfId="49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38" fontId="0" fillId="0" borderId="0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38" fontId="0" fillId="0" borderId="2" xfId="0" applyNumberFormat="1" applyFill="1" applyBorder="1" applyAlignment="1">
      <alignment horizontal="center" vertical="center"/>
    </xf>
    <xf numFmtId="0" fontId="2" fillId="5" borderId="0" xfId="33">
      <alignment vertical="center"/>
    </xf>
    <xf numFmtId="49" fontId="0" fillId="0" borderId="0" xfId="49" applyFont="1" applyBorder="1" applyAlignment="1">
      <alignment vertical="center"/>
    </xf>
    <xf numFmtId="0" fontId="0" fillId="0" borderId="7" xfId="0" applyBorder="1">
      <alignment vertical="center"/>
    </xf>
    <xf numFmtId="0" fontId="6" fillId="0" borderId="0" xfId="55" applyFill="1" applyBorder="1">
      <alignment vertical="center"/>
    </xf>
    <xf numFmtId="0" fontId="6" fillId="0" borderId="2" xfId="55" applyFill="1" applyBorder="1">
      <alignment vertical="center"/>
    </xf>
    <xf numFmtId="0" fontId="6" fillId="0" borderId="0" xfId="55" applyFill="1">
      <alignment vertical="center"/>
    </xf>
    <xf numFmtId="183" fontId="2" fillId="0" borderId="4" xfId="29" applyNumberFormat="1">
      <alignment vertical="center"/>
      <protection locked="0"/>
    </xf>
    <xf numFmtId="185" fontId="2" fillId="3" borderId="4" xfId="40" applyFill="1" applyBorder="1" applyAlignment="1" applyProtection="1">
      <alignment vertical="center"/>
      <protection locked="0"/>
    </xf>
    <xf numFmtId="183" fontId="2" fillId="0" borderId="8" xfId="28" applyNumberFormat="1">
      <alignment vertical="center"/>
    </xf>
    <xf numFmtId="0" fontId="0" fillId="0" borderId="0" xfId="0" applyFill="1" applyBorder="1">
      <alignment vertical="center"/>
    </xf>
    <xf numFmtId="184" fontId="2" fillId="0" borderId="4" xfId="38" applyBorder="1" applyProtection="1">
      <alignment vertical="center"/>
      <protection locked="0"/>
    </xf>
    <xf numFmtId="0" fontId="5" fillId="0" borderId="0" xfId="0" applyFont="1">
      <alignment vertical="center"/>
    </xf>
    <xf numFmtId="0" fontId="5" fillId="0" borderId="0" xfId="0" applyFont="1" applyFill="1" applyBorder="1">
      <alignment vertical="center"/>
    </xf>
    <xf numFmtId="0" fontId="13" fillId="0" borderId="0" xfId="35" applyFont="1">
      <alignment vertical="center"/>
    </xf>
    <xf numFmtId="0" fontId="5" fillId="0" borderId="0" xfId="42" applyFill="1" applyBorder="1">
      <alignment horizontal="left" vertical="center" wrapText="1"/>
    </xf>
    <xf numFmtId="0" fontId="0" fillId="0" borderId="0" xfId="53" applyFont="1">
      <alignment vertical="center"/>
    </xf>
    <xf numFmtId="0" fontId="0" fillId="0" borderId="9" xfId="0" applyBorder="1">
      <alignment vertical="center"/>
    </xf>
    <xf numFmtId="0" fontId="8" fillId="0" borderId="0" xfId="2" applyNumberFormat="1">
      <alignment vertical="center"/>
    </xf>
    <xf numFmtId="183" fontId="2" fillId="0" borderId="3" xfId="34" applyNumberFormat="1">
      <alignment vertical="center"/>
      <protection locked="0"/>
    </xf>
    <xf numFmtId="0" fontId="2" fillId="0" borderId="3" xfId="34">
      <alignment vertical="center"/>
      <protection locked="0"/>
    </xf>
    <xf numFmtId="183" fontId="2" fillId="0" borderId="3" xfId="37" applyBorder="1" applyProtection="1">
      <alignment vertical="center"/>
      <protection locked="0"/>
    </xf>
    <xf numFmtId="183" fontId="2" fillId="4" borderId="0" xfId="31" applyNumberFormat="1">
      <alignment vertical="center"/>
    </xf>
    <xf numFmtId="0" fontId="9" fillId="0" borderId="0" xfId="0" applyFont="1">
      <alignment vertical="center"/>
    </xf>
    <xf numFmtId="183" fontId="2" fillId="0" borderId="8" xfId="37" applyBorder="1">
      <alignment vertical="center"/>
    </xf>
    <xf numFmtId="187" fontId="2" fillId="0" borderId="3" xfId="38" applyNumberFormat="1" applyBorder="1" applyProtection="1">
      <alignment vertical="center"/>
      <protection locked="0"/>
    </xf>
    <xf numFmtId="0" fontId="0" fillId="0" borderId="0" xfId="0" applyAlignment="1">
      <alignment vertical="center" wrapText="1"/>
    </xf>
    <xf numFmtId="0" fontId="14" fillId="0" borderId="10" xfId="58" applyAlignment="1">
      <alignment vertical="center"/>
    </xf>
    <xf numFmtId="183" fontId="14" fillId="0" borderId="10" xfId="58" applyNumberFormat="1" applyAlignment="1" applyProtection="1">
      <alignment vertical="center"/>
      <protection locked="0"/>
    </xf>
    <xf numFmtId="0" fontId="14" fillId="0" borderId="10" xfId="58" applyNumberFormat="1" applyAlignment="1">
      <alignment vertical="center"/>
    </xf>
    <xf numFmtId="0" fontId="15" fillId="0" borderId="11" xfId="59" applyAlignment="1">
      <alignment vertical="center"/>
    </xf>
    <xf numFmtId="184" fontId="2" fillId="4" borderId="0" xfId="31" applyNumberFormat="1">
      <alignment vertical="center"/>
    </xf>
    <xf numFmtId="184" fontId="2" fillId="0" borderId="8" xfId="38" applyBorder="1">
      <alignment vertical="center"/>
    </xf>
    <xf numFmtId="184" fontId="2" fillId="7" borderId="0" xfId="38" applyFill="1">
      <alignment vertical="center"/>
    </xf>
    <xf numFmtId="184" fontId="2" fillId="13" borderId="8" xfId="38" applyFill="1" applyBorder="1">
      <alignment vertical="center"/>
    </xf>
    <xf numFmtId="186" fontId="2" fillId="0" borderId="4" xfId="41" applyBorder="1" applyProtection="1">
      <alignment vertical="center"/>
      <protection locked="0"/>
    </xf>
    <xf numFmtId="183" fontId="2" fillId="3" borderId="4" xfId="37" applyFill="1" applyBorder="1" applyProtection="1">
      <alignment vertical="center"/>
      <protection locked="0"/>
    </xf>
    <xf numFmtId="184" fontId="0" fillId="0" borderId="0" xfId="38" applyFont="1" applyAlignment="1"/>
    <xf numFmtId="184" fontId="0" fillId="13" borderId="0" xfId="38" applyFont="1" applyFill="1" applyAlignment="1"/>
    <xf numFmtId="184" fontId="0" fillId="0" borderId="0" xfId="38" applyFont="1">
      <alignment vertical="center"/>
    </xf>
    <xf numFmtId="9" fontId="0" fillId="0" borderId="0" xfId="0" applyNumberFormat="1">
      <alignment vertical="center"/>
    </xf>
    <xf numFmtId="184" fontId="0" fillId="13" borderId="0" xfId="38" applyFont="1" applyFill="1">
      <alignment vertical="center"/>
    </xf>
    <xf numFmtId="186" fontId="2" fillId="0" borderId="4" xfId="29" applyNumberFormat="1">
      <alignment vertical="center"/>
      <protection locked="0"/>
    </xf>
    <xf numFmtId="186" fontId="2" fillId="4" borderId="0" xfId="41" applyFill="1">
      <alignment vertical="center"/>
    </xf>
    <xf numFmtId="187" fontId="2" fillId="0" borderId="4" xfId="38" applyNumberFormat="1" applyBorder="1" applyProtection="1">
      <alignment vertical="center"/>
      <protection locked="0"/>
    </xf>
  </cellXfs>
  <cellStyles count="60">
    <cellStyle name="Cálculo" xfId="1" builtinId="22" customBuiltin="1"/>
    <cellStyle name="Checksum" xfId="2"/>
    <cellStyle name="Column label" xfId="3"/>
    <cellStyle name="Column label (left aligned)" xfId="4"/>
    <cellStyle name="Column label (no wrap)" xfId="5"/>
    <cellStyle name="Column label (not bold)" xfId="6"/>
    <cellStyle name="Currency (0dp)" xfId="7"/>
    <cellStyle name="Currency (2dp)" xfId="8"/>
    <cellStyle name="Currency Dollar" xfId="9"/>
    <cellStyle name="Currency Dollar (2dp)" xfId="10"/>
    <cellStyle name="Currency EUR" xfId="11"/>
    <cellStyle name="Currency EUR (2dp)" xfId="12"/>
    <cellStyle name="Currency Euro" xfId="13"/>
    <cellStyle name="Currency Euro (2dp)" xfId="14"/>
    <cellStyle name="Currency GBP" xfId="15"/>
    <cellStyle name="Currency GBP (2dp)" xfId="16"/>
    <cellStyle name="Currency Pound" xfId="17"/>
    <cellStyle name="Currency Pound (2dp)" xfId="18"/>
    <cellStyle name="Currency USD" xfId="19"/>
    <cellStyle name="Currency USD (2dp)" xfId="20"/>
    <cellStyle name="Date" xfId="21"/>
    <cellStyle name="Date (Month)" xfId="22"/>
    <cellStyle name="Date (Year)" xfId="23"/>
    <cellStyle name="H0" xfId="55"/>
    <cellStyle name="H0 2" xfId="57"/>
    <cellStyle name="H1" xfId="56"/>
    <cellStyle name="H2" xfId="24"/>
    <cellStyle name="H3" xfId="25"/>
    <cellStyle name="H4" xfId="26"/>
    <cellStyle name="Highlight" xfId="27"/>
    <cellStyle name="Input calculation" xfId="28"/>
    <cellStyle name="Input data" xfId="29"/>
    <cellStyle name="Input estimate" xfId="30"/>
    <cellStyle name="Input link" xfId="31"/>
    <cellStyle name="Input link (different workbook)" xfId="32"/>
    <cellStyle name="Input Link (different Worksheet)" xfId="33"/>
    <cellStyle name="Input parameter" xfId="34"/>
    <cellStyle name="Name" xfId="35"/>
    <cellStyle name="Normal" xfId="0" builtinId="0"/>
    <cellStyle name="Normal 2" xfId="54"/>
    <cellStyle name="Notas" xfId="36" builtinId="10" customBuiltin="1"/>
    <cellStyle name="Number" xfId="37"/>
    <cellStyle name="Number (2dp)" xfId="38"/>
    <cellStyle name="Percentage" xfId="40"/>
    <cellStyle name="Percentage (2dp)" xfId="41"/>
    <cellStyle name="Row label" xfId="42"/>
    <cellStyle name="Row label (indent)" xfId="43"/>
    <cellStyle name="Salida" xfId="39" builtinId="21" customBuiltin="1"/>
    <cellStyle name="Sub-total row" xfId="44"/>
    <cellStyle name="Table finish row" xfId="45"/>
    <cellStyle name="Table shading" xfId="46"/>
    <cellStyle name="Table unfinish row" xfId="47"/>
    <cellStyle name="Table unshading" xfId="48"/>
    <cellStyle name="Text" xfId="49"/>
    <cellStyle name="Título 2" xfId="58" builtinId="17"/>
    <cellStyle name="Título 3" xfId="59" builtinId="18"/>
    <cellStyle name="Total" xfId="50" builtinId="25" customBuiltin="1"/>
    <cellStyle name="Total row" xfId="51"/>
    <cellStyle name="Unhighlight" xfId="52"/>
    <cellStyle name="Untotal row" xfId="5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8080"/>
      <rgbColor rgb="00BFDCF9"/>
      <rgbColor rgb="00C00000"/>
      <rgbColor rgb="00008000"/>
      <rgbColor rgb="000000C0"/>
      <rgbColor rgb="00808000"/>
      <rgbColor rgb="00FF00FF"/>
      <rgbColor rgb="000060C0"/>
      <rgbColor rgb="00E0E0E0"/>
      <rgbColor rgb="00A0A0A0"/>
      <rgbColor rgb="00DDB9D8"/>
      <rgbColor rgb="00CDDCEF"/>
      <rgbColor rgb="00A6BEDA"/>
      <rgbColor rgb="00F6DCC2"/>
      <rgbColor rgb="00EFC2C1"/>
      <rgbColor rgb="00DBD7DB"/>
      <rgbColor rgb="00C2CAAA"/>
      <rgbColor rgb="00F5EEB9"/>
      <rgbColor rgb="00A670A1"/>
      <rgbColor rgb="0099CEFF"/>
      <rgbColor rgb="0000679A"/>
      <rgbColor rgb="00ECB088"/>
      <rgbColor rgb="00ED7F7F"/>
      <rgbColor rgb="00A79FAF"/>
      <rgbColor rgb="0049BB3D"/>
      <rgbColor rgb="00E3DE15"/>
      <rgbColor rgb="00C0C0FF"/>
      <rgbColor rgb="00CCECFF"/>
      <rgbColor rgb="00D0FFD0"/>
      <rgbColor rgb="00FFFFA0"/>
      <rgbColor rgb="00E0E0FF"/>
      <rgbColor rgb="00FFC0C0"/>
      <rgbColor rgb="00FFC0FF"/>
      <rgbColor rgb="00FFF1C9"/>
      <rgbColor rgb="008080FF"/>
      <rgbColor rgb="000080FF"/>
      <rgbColor rgb="00C0C000"/>
      <rgbColor rgb="00FFE0A0"/>
      <rgbColor rgb="00FF8000"/>
      <rgbColor rgb="00C06000"/>
      <rgbColor rgb="00C000C0"/>
      <rgbColor rgb="00C0C0C0"/>
      <rgbColor rgb="00003A47"/>
      <rgbColor rgb="0000C000"/>
      <rgbColor rgb="00006000"/>
      <rgbColor rgb="00606000"/>
      <rgbColor rgb="00804000"/>
      <rgbColor rgb="00FF80FF"/>
      <rgbColor rgb="00800080"/>
      <rgbColor rgb="00808080"/>
    </indexedColors>
    <mruColors>
      <color rgb="FFFFFAB3"/>
      <color rgb="FFC41230"/>
      <color rgb="FF000000"/>
      <color rgb="FF221F72"/>
      <color rgb="FFC4D0E9"/>
      <color rgb="FFFFFFFF"/>
      <color rgb="FFFFE0A0"/>
      <color rgb="FFFFFF00"/>
      <color rgb="FF00FF00"/>
      <color rgb="FFB4FF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</xdr:colOff>
      <xdr:row>0</xdr:row>
      <xdr:rowOff>419100</xdr:rowOff>
    </xdr:to>
    <xdr:pic>
      <xdr:nvPicPr>
        <xdr:cNvPr id="5196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38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9525</xdr:colOff>
      <xdr:row>1</xdr:row>
      <xdr:rowOff>0</xdr:rowOff>
    </xdr:to>
    <xdr:pic>
      <xdr:nvPicPr>
        <xdr:cNvPr id="3144" name="Picture 14" descr="P:\projects\EG011\WP\EG011040\AnalysysMason2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1</xdr:col>
      <xdr:colOff>133350</xdr:colOff>
      <xdr:row>1</xdr:row>
      <xdr:rowOff>0</xdr:rowOff>
    </xdr:to>
    <xdr:pic>
      <xdr:nvPicPr>
        <xdr:cNvPr id="3145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238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1057275</xdr:colOff>
      <xdr:row>0</xdr:row>
      <xdr:rowOff>419100</xdr:rowOff>
    </xdr:to>
    <xdr:pic>
      <xdr:nvPicPr>
        <xdr:cNvPr id="2124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38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666750</xdr:colOff>
      <xdr:row>1</xdr:row>
      <xdr:rowOff>0</xdr:rowOff>
    </xdr:to>
    <xdr:pic>
      <xdr:nvPicPr>
        <xdr:cNvPr id="4143" name="Picture 8" descr="P:\projects\EG011\WP\EG011040\AnalysysMason2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AnalysysMasonXL">
  <a:themeElements>
    <a:clrScheme name="AnalysysMasonXL">
      <a:dk1>
        <a:srgbClr val="003352"/>
      </a:dk1>
      <a:lt1>
        <a:srgbClr val="FFFFFF"/>
      </a:lt1>
      <a:dk2>
        <a:srgbClr val="003352"/>
      </a:dk2>
      <a:lt2>
        <a:srgbClr val="61586C"/>
      </a:lt2>
      <a:accent1>
        <a:srgbClr val="221F72"/>
      </a:accent1>
      <a:accent2>
        <a:srgbClr val="6762D4"/>
      </a:accent2>
      <a:accent3>
        <a:srgbClr val="A5A2E6"/>
      </a:accent3>
      <a:accent4>
        <a:srgbClr val="5A2149"/>
      </a:accent4>
      <a:accent5>
        <a:srgbClr val="9F3B80"/>
      </a:accent5>
      <a:accent6>
        <a:srgbClr val="D284BA"/>
      </a:accent6>
      <a:hlink>
        <a:srgbClr val="013352"/>
      </a:hlink>
      <a:folHlink>
        <a:srgbClr val="003352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eamble1">
    <outlinePr summaryBelow="0"/>
    <pageSetUpPr autoPageBreaks="0"/>
  </sheetPr>
  <dimension ref="A1:E35"/>
  <sheetViews>
    <sheetView showGridLines="0" tabSelected="1" defaultGridColor="0" colorId="22" zoomScaleNormal="100" zoomScaleSheetLayoutView="75" workbookViewId="0">
      <pane ySplit="19" topLeftCell="A20" activePane="bottomLeft" state="frozen"/>
      <selection pane="bottomLeft" activeCell="B24" sqref="B24"/>
    </sheetView>
  </sheetViews>
  <sheetFormatPr baseColWidth="10" defaultColWidth="12.7109375" defaultRowHeight="12" x14ac:dyDescent="0.2"/>
  <cols>
    <col min="1" max="4" width="16.7109375" style="28" customWidth="1"/>
    <col min="5" max="5" width="62.7109375" style="28" customWidth="1"/>
  </cols>
  <sheetData>
    <row r="1" spans="1:5" s="36" customFormat="1" ht="33.75" customHeight="1" x14ac:dyDescent="0.2">
      <c r="C1" s="42" t="s">
        <v>34</v>
      </c>
    </row>
    <row r="2" spans="1:5" s="37" customFormat="1" ht="12" customHeight="1" x14ac:dyDescent="0.2"/>
    <row r="3" spans="1:5" s="2" customFormat="1" ht="18" x14ac:dyDescent="0.25">
      <c r="A3" s="26" t="s">
        <v>29</v>
      </c>
      <c r="C3"/>
    </row>
    <row r="4" spans="1:5" ht="6" customHeight="1" x14ac:dyDescent="0.2">
      <c r="A4"/>
      <c r="B4"/>
      <c r="C4"/>
      <c r="D4"/>
      <c r="E4"/>
    </row>
    <row r="5" spans="1:5" x14ac:dyDescent="0.2">
      <c r="A5" s="27" t="s">
        <v>26</v>
      </c>
      <c r="B5" s="33" t="s">
        <v>113</v>
      </c>
      <c r="C5"/>
      <c r="D5"/>
      <c r="E5"/>
    </row>
    <row r="6" spans="1:5" x14ac:dyDescent="0.2">
      <c r="A6" s="27" t="s">
        <v>25</v>
      </c>
      <c r="B6" s="33" t="s">
        <v>114</v>
      </c>
      <c r="C6"/>
      <c r="D6"/>
      <c r="E6"/>
    </row>
    <row r="7" spans="1:5" ht="6" customHeight="1" x14ac:dyDescent="0.2">
      <c r="A7"/>
      <c r="B7"/>
      <c r="C7"/>
      <c r="D7"/>
      <c r="E7"/>
    </row>
    <row r="8" spans="1:5" x14ac:dyDescent="0.2">
      <c r="A8" s="27" t="s">
        <v>24</v>
      </c>
      <c r="B8" s="33" t="s">
        <v>115</v>
      </c>
      <c r="C8"/>
      <c r="D8"/>
      <c r="E8"/>
    </row>
    <row r="9" spans="1:5" x14ac:dyDescent="0.2">
      <c r="A9" s="27" t="s">
        <v>2</v>
      </c>
      <c r="B9" s="28" t="s">
        <v>30</v>
      </c>
      <c r="C9"/>
      <c r="D9"/>
      <c r="E9"/>
    </row>
    <row r="10" spans="1:5" hidden="1" x14ac:dyDescent="0.2">
      <c r="A10" s="27"/>
      <c r="B10" s="28" t="s">
        <v>31</v>
      </c>
      <c r="C10"/>
      <c r="D10"/>
      <c r="E10"/>
    </row>
    <row r="11" spans="1:5" hidden="1" x14ac:dyDescent="0.2">
      <c r="A11" s="27"/>
      <c r="B11" s="28" t="s">
        <v>30</v>
      </c>
      <c r="C11"/>
      <c r="D11"/>
      <c r="E11"/>
    </row>
    <row r="12" spans="1:5" hidden="1" x14ac:dyDescent="0.2">
      <c r="A12" s="27"/>
      <c r="B12" s="28" t="s">
        <v>44</v>
      </c>
      <c r="C12"/>
      <c r="D12"/>
      <c r="E12"/>
    </row>
    <row r="13" spans="1:5" hidden="1" x14ac:dyDescent="0.2">
      <c r="A13" s="27"/>
      <c r="B13" s="28" t="s">
        <v>32</v>
      </c>
      <c r="C13"/>
      <c r="D13"/>
      <c r="E13"/>
    </row>
    <row r="14" spans="1:5" x14ac:dyDescent="0.2">
      <c r="A14" s="27" t="s">
        <v>28</v>
      </c>
      <c r="B14" s="33" t="s">
        <v>116</v>
      </c>
      <c r="C14"/>
      <c r="D14"/>
      <c r="E14"/>
    </row>
    <row r="15" spans="1:5" x14ac:dyDescent="0.2">
      <c r="A15" s="27" t="s">
        <v>38</v>
      </c>
      <c r="B15" s="33" t="s">
        <v>117</v>
      </c>
      <c r="C15"/>
      <c r="D15"/>
      <c r="E15"/>
    </row>
    <row r="16" spans="1:5" ht="6" customHeight="1" x14ac:dyDescent="0.2">
      <c r="A16" s="27"/>
      <c r="B16" s="33"/>
      <c r="C16"/>
      <c r="D16"/>
      <c r="E16"/>
    </row>
    <row r="17" spans="1:5" s="2" customFormat="1" ht="18" x14ac:dyDescent="0.25">
      <c r="A17" s="26" t="s">
        <v>34</v>
      </c>
      <c r="C17"/>
    </row>
    <row r="18" spans="1:5" ht="6" customHeight="1" x14ac:dyDescent="0.2">
      <c r="A18"/>
      <c r="B18"/>
      <c r="C18"/>
      <c r="D18"/>
      <c r="E18"/>
    </row>
    <row r="19" spans="1:5" ht="15.75" x14ac:dyDescent="0.25">
      <c r="A19" s="4" t="s">
        <v>0</v>
      </c>
      <c r="B19" s="4" t="s">
        <v>1</v>
      </c>
      <c r="C19" s="15"/>
      <c r="D19" s="4" t="s">
        <v>2</v>
      </c>
      <c r="E19" s="4" t="s">
        <v>3</v>
      </c>
    </row>
    <row r="20" spans="1:5" x14ac:dyDescent="0.2">
      <c r="A20" s="28" t="s">
        <v>45</v>
      </c>
      <c r="B20" s="28" t="s">
        <v>37</v>
      </c>
      <c r="D20" s="28" t="s">
        <v>44</v>
      </c>
    </row>
    <row r="21" spans="1:5" x14ac:dyDescent="0.2">
      <c r="A21" s="28" t="s">
        <v>46</v>
      </c>
      <c r="B21" s="28" t="s">
        <v>35</v>
      </c>
      <c r="D21" s="28" t="s">
        <v>44</v>
      </c>
    </row>
    <row r="22" spans="1:5" x14ac:dyDescent="0.2">
      <c r="A22" s="28" t="s">
        <v>47</v>
      </c>
      <c r="B22" s="28" t="s">
        <v>36</v>
      </c>
      <c r="D22" s="28" t="s">
        <v>44</v>
      </c>
    </row>
    <row r="23" spans="1:5" x14ac:dyDescent="0.2">
      <c r="A23" s="28" t="s">
        <v>64</v>
      </c>
      <c r="B23" s="28" t="s">
        <v>113</v>
      </c>
      <c r="D23" s="28" t="s">
        <v>44</v>
      </c>
    </row>
    <row r="24" spans="1:5" x14ac:dyDescent="0.2">
      <c r="A24" s="41" t="s">
        <v>43</v>
      </c>
      <c r="B24" s="41"/>
      <c r="C24" s="41"/>
      <c r="D24" s="41"/>
      <c r="E24" s="41"/>
    </row>
    <row r="25" spans="1:5" x14ac:dyDescent="0.2">
      <c r="A25" s="40"/>
      <c r="B25" s="40"/>
      <c r="C25" s="40"/>
      <c r="D25" s="40"/>
      <c r="E25" s="40"/>
    </row>
    <row r="35" spans="3:3" x14ac:dyDescent="0.2">
      <c r="C35" s="40"/>
    </row>
  </sheetData>
  <phoneticPr fontId="0" type="noConversion"/>
  <dataValidations count="1">
    <dataValidation type="list" allowBlank="1" sqref="B9 D20:D23">
      <formula1>$B$10:$B$13</formula1>
    </dataValidation>
  </dataValidations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&amp;D&amp;RCommercial in confidence © Analysys Mason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eamble2">
    <pageSetUpPr autoPageBreaks="0"/>
  </sheetPr>
  <dimension ref="A1:D15"/>
  <sheetViews>
    <sheetView showGridLines="0" defaultGridColor="0" colorId="22" zoomScaleNormal="100" zoomScaleSheetLayoutView="75" workbookViewId="0">
      <pane ySplit="15" topLeftCell="A16" activePane="bottomLeft" state="frozen"/>
      <selection pane="bottomLeft" activeCell="B5" sqref="B5"/>
    </sheetView>
  </sheetViews>
  <sheetFormatPr baseColWidth="10" defaultColWidth="12.7109375" defaultRowHeight="12" x14ac:dyDescent="0.2"/>
  <cols>
    <col min="1" max="1" width="16.5703125" style="24" customWidth="1"/>
    <col min="2" max="2" width="16.7109375" style="25" customWidth="1"/>
    <col min="3" max="3" width="16.7109375" style="24" customWidth="1"/>
    <col min="4" max="4" width="92.7109375" style="28" customWidth="1"/>
  </cols>
  <sheetData>
    <row r="1" spans="1:4" s="38" customFormat="1" ht="33.75" customHeight="1" x14ac:dyDescent="0.2">
      <c r="C1" s="43" t="s">
        <v>52</v>
      </c>
    </row>
    <row r="2" spans="1:4" ht="12" customHeight="1" x14ac:dyDescent="0.2">
      <c r="A2"/>
      <c r="B2"/>
      <c r="C2"/>
      <c r="D2"/>
    </row>
    <row r="3" spans="1:4" s="2" customFormat="1" ht="18" x14ac:dyDescent="0.25">
      <c r="A3" s="26" t="s">
        <v>29</v>
      </c>
    </row>
    <row r="4" spans="1:4" ht="6" customHeight="1" x14ac:dyDescent="0.2">
      <c r="A4"/>
      <c r="B4"/>
      <c r="C4"/>
      <c r="D4"/>
    </row>
    <row r="5" spans="1:4" x14ac:dyDescent="0.2">
      <c r="A5" s="27" t="s">
        <v>26</v>
      </c>
      <c r="B5" s="28" t="str">
        <f>Workbook.Title</f>
        <v>Modelo de enlaces de interconexión cruzada</v>
      </c>
      <c r="C5"/>
      <c r="D5"/>
    </row>
    <row r="6" spans="1:4" x14ac:dyDescent="0.2">
      <c r="A6" s="27" t="s">
        <v>25</v>
      </c>
      <c r="B6" s="28" t="str">
        <f>Workbook.Objective</f>
        <v>Cálculo del costo de enlaces activos y pasivos de interconexión cruzada</v>
      </c>
      <c r="C6"/>
      <c r="D6"/>
    </row>
    <row r="7" spans="1:4" x14ac:dyDescent="0.2">
      <c r="A7"/>
      <c r="B7"/>
      <c r="C7"/>
      <c r="D7"/>
    </row>
    <row r="8" spans="1:4" x14ac:dyDescent="0.2">
      <c r="A8" s="27" t="s">
        <v>24</v>
      </c>
      <c r="B8" s="28" t="str">
        <f>Workbook.Version</f>
        <v>1.0</v>
      </c>
      <c r="C8"/>
      <c r="D8"/>
    </row>
    <row r="9" spans="1:4" x14ac:dyDescent="0.2">
      <c r="A9" s="27" t="s">
        <v>2</v>
      </c>
      <c r="B9" s="28" t="str">
        <f>Workbook.Status</f>
        <v>Work in progress</v>
      </c>
      <c r="C9"/>
      <c r="D9"/>
    </row>
    <row r="10" spans="1:4" x14ac:dyDescent="0.2">
      <c r="A10" s="27" t="s">
        <v>28</v>
      </c>
      <c r="B10" s="28" t="str">
        <f>Workbook.Author</f>
        <v>Guillermo Fernández Castellanos, Carmen Ferreiro</v>
      </c>
      <c r="C10"/>
      <c r="D10"/>
    </row>
    <row r="11" spans="1:4" x14ac:dyDescent="0.2">
      <c r="A11" s="27" t="s">
        <v>38</v>
      </c>
      <c r="B11" s="28" t="str">
        <f>Workbook.Authors_Email_Address</f>
        <v>guillermo.fernandez@analysysmason.com</v>
      </c>
      <c r="C11"/>
      <c r="D11"/>
    </row>
    <row r="12" spans="1:4" x14ac:dyDescent="0.2">
      <c r="A12"/>
      <c r="B12"/>
      <c r="C12"/>
      <c r="D12"/>
    </row>
    <row r="13" spans="1:4" s="2" customFormat="1" ht="18" x14ac:dyDescent="0.25">
      <c r="A13" s="3" t="s">
        <v>33</v>
      </c>
    </row>
    <row r="14" spans="1:4" ht="6" customHeight="1" x14ac:dyDescent="0.2">
      <c r="A14"/>
      <c r="B14"/>
      <c r="C14"/>
      <c r="D14"/>
    </row>
    <row r="15" spans="1:4" ht="15.75" x14ac:dyDescent="0.25">
      <c r="A15" s="23" t="s">
        <v>24</v>
      </c>
      <c r="B15" s="23" t="s">
        <v>53</v>
      </c>
      <c r="C15" s="23" t="s">
        <v>28</v>
      </c>
      <c r="D15" s="4" t="s">
        <v>27</v>
      </c>
    </row>
  </sheetData>
  <phoneticPr fontId="0" type="noConversion"/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&amp;D&amp;RCommercial in confidence © Analysys Mason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eamble3">
    <outlinePr summaryBelow="0"/>
    <pageSetUpPr autoPageBreaks="0" fitToPage="1"/>
  </sheetPr>
  <dimension ref="A1:K29"/>
  <sheetViews>
    <sheetView showGridLines="0" defaultGridColor="0" colorId="22" zoomScale="110" zoomScaleNormal="110" workbookViewId="0">
      <pane ySplit="1" topLeftCell="A2" activePane="bottomLeft" state="frozen"/>
      <selection pane="bottomLeft" activeCell="A2" sqref="A2"/>
    </sheetView>
  </sheetViews>
  <sheetFormatPr baseColWidth="10" defaultColWidth="12.7109375" defaultRowHeight="12" x14ac:dyDescent="0.2"/>
  <cols>
    <col min="1" max="1" width="2.7109375" customWidth="1"/>
    <col min="2" max="2" width="26.5703125" customWidth="1"/>
  </cols>
  <sheetData>
    <row r="1" spans="1:5" s="34" customFormat="1" ht="33.75" customHeight="1" x14ac:dyDescent="0.2">
      <c r="C1" s="42" t="s">
        <v>51</v>
      </c>
    </row>
    <row r="2" spans="1:5" s="22" customFormat="1" ht="12" customHeight="1" x14ac:dyDescent="0.2"/>
    <row r="3" spans="1:5" ht="18" x14ac:dyDescent="0.2">
      <c r="A3" s="7" t="s">
        <v>21</v>
      </c>
    </row>
    <row r="5" spans="1:5" x14ac:dyDescent="0.2">
      <c r="B5" s="21" t="s">
        <v>9</v>
      </c>
      <c r="C5" s="8">
        <v>100</v>
      </c>
      <c r="D5" s="14" t="s">
        <v>4</v>
      </c>
      <c r="E5" t="s">
        <v>16</v>
      </c>
    </row>
    <row r="7" spans="1:5" x14ac:dyDescent="0.2">
      <c r="B7" s="6" t="s">
        <v>10</v>
      </c>
      <c r="C7" s="10">
        <v>100</v>
      </c>
      <c r="D7" s="14" t="s">
        <v>4</v>
      </c>
      <c r="E7" t="s">
        <v>15</v>
      </c>
    </row>
    <row r="9" spans="1:5" x14ac:dyDescent="0.2">
      <c r="B9" s="6" t="s">
        <v>19</v>
      </c>
      <c r="C9" s="20">
        <v>100</v>
      </c>
      <c r="D9" s="14" t="s">
        <v>4</v>
      </c>
      <c r="E9" t="s">
        <v>20</v>
      </c>
    </row>
    <row r="11" spans="1:5" x14ac:dyDescent="0.2">
      <c r="B11" s="6" t="s">
        <v>11</v>
      </c>
      <c r="C11" s="9">
        <v>100</v>
      </c>
      <c r="D11" s="14" t="s">
        <v>5</v>
      </c>
      <c r="E11" t="s">
        <v>55</v>
      </c>
    </row>
    <row r="13" spans="1:5" x14ac:dyDescent="0.2">
      <c r="B13" s="6" t="s">
        <v>12</v>
      </c>
      <c r="C13" s="11">
        <v>100</v>
      </c>
      <c r="D13" s="14" t="s">
        <v>5</v>
      </c>
      <c r="E13" t="s">
        <v>49</v>
      </c>
    </row>
    <row r="15" spans="1:5" ht="12" customHeight="1" x14ac:dyDescent="0.2">
      <c r="B15" s="6" t="s">
        <v>48</v>
      </c>
      <c r="C15" s="39">
        <v>100</v>
      </c>
      <c r="D15" s="14" t="s">
        <v>5</v>
      </c>
      <c r="E15" t="s">
        <v>50</v>
      </c>
    </row>
    <row r="17" spans="1:11" ht="12" customHeight="1" x14ac:dyDescent="0.2">
      <c r="B17" s="6" t="s">
        <v>40</v>
      </c>
      <c r="C17" s="31">
        <v>100</v>
      </c>
      <c r="D17" s="14" t="s">
        <v>5</v>
      </c>
      <c r="E17" t="s">
        <v>41</v>
      </c>
    </row>
    <row r="19" spans="1:11" ht="18" x14ac:dyDescent="0.2">
      <c r="A19" s="7" t="s">
        <v>22</v>
      </c>
    </row>
    <row r="21" spans="1:11" x14ac:dyDescent="0.2">
      <c r="B21" s="6" t="s">
        <v>6</v>
      </c>
      <c r="C21" s="12">
        <v>100</v>
      </c>
      <c r="D21" s="14" t="s">
        <v>5</v>
      </c>
      <c r="E21" t="s">
        <v>14</v>
      </c>
    </row>
    <row r="22" spans="1:11" x14ac:dyDescent="0.2">
      <c r="C22" s="12"/>
    </row>
    <row r="23" spans="1:11" x14ac:dyDescent="0.2">
      <c r="B23" s="6" t="s">
        <v>23</v>
      </c>
      <c r="C23" s="32">
        <v>123.45</v>
      </c>
      <c r="E23" t="s">
        <v>18</v>
      </c>
    </row>
    <row r="25" spans="1:11" x14ac:dyDescent="0.2">
      <c r="B25" s="6" t="s">
        <v>42</v>
      </c>
      <c r="C25" s="29">
        <v>0</v>
      </c>
      <c r="D25" s="14" t="s">
        <v>5</v>
      </c>
      <c r="E25" t="s">
        <v>17</v>
      </c>
      <c r="F25" s="19"/>
      <c r="G25" s="19"/>
      <c r="H25" s="19"/>
      <c r="I25" s="19"/>
      <c r="J25" s="19"/>
      <c r="K25" s="19"/>
    </row>
    <row r="27" spans="1:11" x14ac:dyDescent="0.2">
      <c r="B27" s="6" t="s">
        <v>7</v>
      </c>
      <c r="C27" s="13">
        <v>100</v>
      </c>
      <c r="E27" t="s">
        <v>8</v>
      </c>
    </row>
    <row r="29" spans="1:11" x14ac:dyDescent="0.2">
      <c r="B29" s="6" t="s">
        <v>13</v>
      </c>
      <c r="C29" s="16" t="s">
        <v>13</v>
      </c>
      <c r="D29" s="14" t="s">
        <v>5</v>
      </c>
      <c r="E29" t="s">
        <v>54</v>
      </c>
    </row>
  </sheetData>
  <phoneticPr fontId="0" type="noConversion"/>
  <pageMargins left="0.74803149606299213" right="0.74803149606299213" top="0.51181102362204722" bottom="0.51181102362204722" header="0.51181102362204722" footer="0.35433070866141736"/>
  <pageSetup paperSize="9" fitToHeight="0" orientation="landscape" horizontalDpi="4294967292" verticalDpi="4294967292" r:id="rId1"/>
  <headerFooter alignWithMargins="0">
    <oddFooter xml:space="preserve">&amp;L&amp;F : &amp;A&amp;CPrinted at &amp;T on &amp;D&amp;RCommercial in confidence © Analysys Mason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U74"/>
  <sheetViews>
    <sheetView showGridLines="0" defaultGridColor="0" colorId="22" workbookViewId="0">
      <pane ySplit="1" topLeftCell="A5" activePane="bottomLeft" state="frozen"/>
      <selection pane="bottomLeft" activeCell="D16" sqref="D16"/>
    </sheetView>
  </sheetViews>
  <sheetFormatPr baseColWidth="10" defaultColWidth="12.7109375" defaultRowHeight="12" x14ac:dyDescent="0.2"/>
  <cols>
    <col min="1" max="1" width="6.7109375" customWidth="1"/>
    <col min="2" max="2" width="36.140625" customWidth="1"/>
    <col min="3" max="3" width="16.140625" style="17" customWidth="1"/>
    <col min="4" max="4" width="16.140625" customWidth="1"/>
    <col min="5" max="5" width="16.140625" style="17" customWidth="1"/>
    <col min="6" max="7" width="16.140625" customWidth="1"/>
    <col min="9" max="9" width="12.7109375" style="17" customWidth="1"/>
    <col min="10" max="11" width="12.85546875" style="17" customWidth="1"/>
    <col min="12" max="13" width="12.85546875" customWidth="1"/>
    <col min="14" max="14" width="12.85546875" style="17" customWidth="1"/>
  </cols>
  <sheetData>
    <row r="1" spans="1:17" s="35" customFormat="1" ht="33.75" customHeight="1" x14ac:dyDescent="0.2">
      <c r="A1" s="35" t="s">
        <v>39</v>
      </c>
      <c r="E1" s="44" t="s">
        <v>79</v>
      </c>
    </row>
    <row r="2" spans="1:17" s="17" customFormat="1" x14ac:dyDescent="0.2"/>
    <row r="3" spans="1:17" s="17" customFormat="1" ht="17.25" thickBot="1" x14ac:dyDescent="0.25">
      <c r="A3" s="65"/>
      <c r="B3" s="65" t="s">
        <v>90</v>
      </c>
      <c r="C3" s="66"/>
      <c r="D3" s="67"/>
      <c r="E3" s="67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4" spans="1:17" s="17" customFormat="1" ht="12.75" thickTop="1" x14ac:dyDescent="0.2"/>
    <row r="5" spans="1:17" s="17" customFormat="1" x14ac:dyDescent="0.2">
      <c r="B5" s="50" t="s">
        <v>74</v>
      </c>
      <c r="C5" s="1">
        <v>2016</v>
      </c>
      <c r="D5" s="1">
        <f>C5+1</f>
        <v>2017</v>
      </c>
      <c r="E5" s="1">
        <f t="shared" ref="E5" si="0">D5+1</f>
        <v>2018</v>
      </c>
      <c r="F5" s="1">
        <f t="shared" ref="F5" si="1">E5+1</f>
        <v>2019</v>
      </c>
      <c r="G5" s="1">
        <f t="shared" ref="G5" si="2">F5+1</f>
        <v>2020</v>
      </c>
      <c r="J5" s="1">
        <v>2016</v>
      </c>
      <c r="K5" s="1">
        <f>J5+1</f>
        <v>2017</v>
      </c>
      <c r="L5" s="1">
        <f t="shared" ref="L5:N5" si="3">K5+1</f>
        <v>2018</v>
      </c>
      <c r="M5" s="1">
        <f t="shared" si="3"/>
        <v>2019</v>
      </c>
      <c r="N5" s="1">
        <f t="shared" si="3"/>
        <v>2020</v>
      </c>
    </row>
    <row r="6" spans="1:17" s="17" customFormat="1" x14ac:dyDescent="0.2">
      <c r="B6" s="61" t="s">
        <v>75</v>
      </c>
      <c r="C6" s="71">
        <f t="array" ref="C6:G9">J6:N9*tasa.cambio.mxn.usd</f>
        <v>304150.84999999998</v>
      </c>
      <c r="D6" s="71">
        <v>342841.95390000002</v>
      </c>
      <c r="E6" s="71">
        <v>354145.39691648405</v>
      </c>
      <c r="F6" s="71">
        <v>366221.75495133613</v>
      </c>
      <c r="G6" s="71">
        <v>378709.91679517674</v>
      </c>
      <c r="H6" s="22" t="s">
        <v>58</v>
      </c>
      <c r="J6" s="77">
        <f>C56</f>
        <v>18115</v>
      </c>
      <c r="K6" s="77">
        <f t="shared" ref="K6:N9" si="4">J6*(1+D$41)</f>
        <v>18734.532999999999</v>
      </c>
      <c r="L6" s="77">
        <f t="shared" si="4"/>
        <v>19373.380575300002</v>
      </c>
      <c r="M6" s="77">
        <f t="shared" si="4"/>
        <v>20034.012852917731</v>
      </c>
      <c r="N6" s="77">
        <f t="shared" si="4"/>
        <v>20717.172691202228</v>
      </c>
      <c r="O6" s="22" t="s">
        <v>127</v>
      </c>
    </row>
    <row r="7" spans="1:17" s="17" customFormat="1" x14ac:dyDescent="0.2">
      <c r="B7" s="61" t="str">
        <f>"Por operador ("&amp;numero.de.operadores&amp;" operadores)"</f>
        <v>Por operador (2 operadores)</v>
      </c>
      <c r="C7" s="71">
        <v>152075.42499999999</v>
      </c>
      <c r="D7" s="71">
        <v>171420.97695000001</v>
      </c>
      <c r="E7" s="71">
        <v>177072.69845824203</v>
      </c>
      <c r="F7" s="71">
        <v>183110.87747566807</v>
      </c>
      <c r="G7" s="71">
        <v>189354.95839758837</v>
      </c>
      <c r="H7" s="22" t="s">
        <v>58</v>
      </c>
      <c r="J7" s="77">
        <f>C57</f>
        <v>9057.5</v>
      </c>
      <c r="K7" s="77">
        <f t="shared" si="4"/>
        <v>9367.2664999999997</v>
      </c>
      <c r="L7" s="77">
        <f t="shared" si="4"/>
        <v>9686.6902876500008</v>
      </c>
      <c r="M7" s="77">
        <f t="shared" si="4"/>
        <v>10017.006426458865</v>
      </c>
      <c r="N7" s="77">
        <f t="shared" si="4"/>
        <v>10358.586345601114</v>
      </c>
      <c r="O7" s="22" t="s">
        <v>127</v>
      </c>
    </row>
    <row r="8" spans="1:17" s="17" customFormat="1" x14ac:dyDescent="0.2">
      <c r="B8" s="61" t="s">
        <v>97</v>
      </c>
      <c r="C8" s="71">
        <v>58.765000000000001</v>
      </c>
      <c r="D8" s="71">
        <v>66.24051</v>
      </c>
      <c r="E8" s="71">
        <v>68.424448755600011</v>
      </c>
      <c r="F8" s="71">
        <v>70.757722458165972</v>
      </c>
      <c r="G8" s="71">
        <v>73.170560793989424</v>
      </c>
      <c r="H8" s="22" t="s">
        <v>58</v>
      </c>
      <c r="J8" s="77">
        <f>C58</f>
        <v>3.5</v>
      </c>
      <c r="K8" s="77">
        <f t="shared" si="4"/>
        <v>3.6196999999999999</v>
      </c>
      <c r="L8" s="77">
        <f t="shared" si="4"/>
        <v>3.7431317700000002</v>
      </c>
      <c r="M8" s="77">
        <f t="shared" si="4"/>
        <v>3.8707725633570003</v>
      </c>
      <c r="N8" s="77">
        <f t="shared" si="4"/>
        <v>4.0027659077674738</v>
      </c>
      <c r="O8" s="22" t="s">
        <v>127</v>
      </c>
    </row>
    <row r="9" spans="1:17" s="17" customFormat="1" x14ac:dyDescent="0.2">
      <c r="B9" s="61" t="s">
        <v>98</v>
      </c>
      <c r="C9" s="71">
        <v>622.13</v>
      </c>
      <c r="D9" s="71">
        <v>701.27130921977368</v>
      </c>
      <c r="E9" s="71">
        <v>724.39210932223989</v>
      </c>
      <c r="F9" s="71">
        <v>749.09388025012834</v>
      </c>
      <c r="G9" s="71">
        <v>774.63798156665769</v>
      </c>
      <c r="H9" s="22" t="s">
        <v>58</v>
      </c>
      <c r="J9" s="77">
        <f>C59</f>
        <v>37.053603335318641</v>
      </c>
      <c r="K9" s="77">
        <f t="shared" si="4"/>
        <v>38.320836569386536</v>
      </c>
      <c r="L9" s="77">
        <f t="shared" si="4"/>
        <v>39.627577096402618</v>
      </c>
      <c r="M9" s="77">
        <f t="shared" si="4"/>
        <v>40.97887747538995</v>
      </c>
      <c r="N9" s="77">
        <f t="shared" si="4"/>
        <v>42.376257197300745</v>
      </c>
      <c r="O9" s="22" t="s">
        <v>127</v>
      </c>
    </row>
    <row r="10" spans="1:17" s="17" customFormat="1" x14ac:dyDescent="0.2">
      <c r="B10" s="61"/>
      <c r="C10" s="18" t="s">
        <v>137</v>
      </c>
      <c r="D10" s="56"/>
      <c r="E10" s="61"/>
      <c r="F10" s="56"/>
      <c r="J10" s="61"/>
      <c r="K10" s="56"/>
      <c r="L10" s="61"/>
      <c r="M10" s="56"/>
    </row>
    <row r="11" spans="1:17" s="17" customFormat="1" x14ac:dyDescent="0.2">
      <c r="B11" s="61"/>
      <c r="C11" s="18"/>
      <c r="D11" s="56"/>
      <c r="E11" s="61"/>
      <c r="F11" s="56"/>
      <c r="J11" s="61"/>
      <c r="K11" s="56"/>
      <c r="L11" s="61"/>
      <c r="M11" s="56"/>
    </row>
    <row r="12" spans="1:17" s="17" customFormat="1" x14ac:dyDescent="0.2">
      <c r="B12" s="50" t="s">
        <v>76</v>
      </c>
      <c r="C12" s="1">
        <v>2016</v>
      </c>
      <c r="D12" s="1">
        <f>C12+1</f>
        <v>2017</v>
      </c>
      <c r="E12" s="1">
        <f t="shared" ref="E12" si="5">D12+1</f>
        <v>2018</v>
      </c>
      <c r="F12" s="1">
        <f t="shared" ref="F12" si="6">E12+1</f>
        <v>2019</v>
      </c>
      <c r="G12" s="1">
        <f t="shared" ref="G12" si="7">F12+1</f>
        <v>2020</v>
      </c>
      <c r="J12" s="1">
        <v>2016</v>
      </c>
      <c r="K12" s="1">
        <f>J12+1</f>
        <v>2017</v>
      </c>
      <c r="L12" s="1">
        <f t="shared" ref="L12:N12" si="8">K12+1</f>
        <v>2018</v>
      </c>
      <c r="M12" s="1">
        <f t="shared" si="8"/>
        <v>2019</v>
      </c>
      <c r="N12" s="1">
        <f t="shared" si="8"/>
        <v>2020</v>
      </c>
    </row>
    <row r="13" spans="1:17" s="17" customFormat="1" x14ac:dyDescent="0.2">
      <c r="B13" s="61" t="s">
        <v>75</v>
      </c>
      <c r="C13" s="71">
        <f t="array" ref="C13:G16">J13:N16*tasa.cambio.mxn.usd</f>
        <v>7725.3616018897137</v>
      </c>
      <c r="D13" s="71">
        <v>8708.1067377451145</v>
      </c>
      <c r="E13" s="71">
        <v>8995.2115893300906</v>
      </c>
      <c r="F13" s="71">
        <v>9301.9483045262459</v>
      </c>
      <c r="G13" s="71">
        <v>9619.1447417105919</v>
      </c>
      <c r="H13" s="22" t="s">
        <v>58</v>
      </c>
      <c r="J13" s="77">
        <f>C71</f>
        <v>460.11683155984002</v>
      </c>
      <c r="K13" s="77">
        <f t="shared" ref="K13:N16" si="9">J13*(1+D$41)</f>
        <v>475.85282719918655</v>
      </c>
      <c r="L13" s="77">
        <f t="shared" si="9"/>
        <v>492.07940860667884</v>
      </c>
      <c r="M13" s="77">
        <f t="shared" si="9"/>
        <v>508.85931644016659</v>
      </c>
      <c r="N13" s="77">
        <f t="shared" si="9"/>
        <v>526.21141913077633</v>
      </c>
      <c r="O13" s="22" t="s">
        <v>127</v>
      </c>
    </row>
    <row r="14" spans="1:17" s="17" customFormat="1" x14ac:dyDescent="0.2">
      <c r="B14" s="61" t="str">
        <f>"Por operador ("&amp;numero.de.operadores&amp;" operadores)"</f>
        <v>Por operador (2 operadores)</v>
      </c>
      <c r="C14" s="71">
        <v>3862.6808009448569</v>
      </c>
      <c r="D14" s="71">
        <v>4354.0533688725573</v>
      </c>
      <c r="E14" s="71">
        <v>4497.6057946650453</v>
      </c>
      <c r="F14" s="71">
        <v>4650.974152263123</v>
      </c>
      <c r="G14" s="71">
        <v>4809.572370855296</v>
      </c>
      <c r="H14" s="22" t="s">
        <v>58</v>
      </c>
      <c r="J14" s="77">
        <f>C72</f>
        <v>230.05841577992001</v>
      </c>
      <c r="K14" s="77">
        <f t="shared" si="9"/>
        <v>237.92641359959327</v>
      </c>
      <c r="L14" s="77">
        <f t="shared" si="9"/>
        <v>246.03970430333942</v>
      </c>
      <c r="M14" s="77">
        <f t="shared" si="9"/>
        <v>254.4296582200833</v>
      </c>
      <c r="N14" s="77">
        <f t="shared" si="9"/>
        <v>263.10570956538817</v>
      </c>
      <c r="O14" s="22" t="s">
        <v>127</v>
      </c>
    </row>
    <row r="15" spans="1:17" s="17" customFormat="1" x14ac:dyDescent="0.2">
      <c r="B15" s="61" t="s">
        <v>135</v>
      </c>
      <c r="C15" s="71">
        <v>0.63371463512719928</v>
      </c>
      <c r="D15" s="71">
        <v>0.71432962861039051</v>
      </c>
      <c r="E15" s="71">
        <v>0.73788095936245723</v>
      </c>
      <c r="F15" s="71">
        <v>0.76304270007671704</v>
      </c>
      <c r="G15" s="71">
        <v>0.78906245614933301</v>
      </c>
      <c r="H15" s="22" t="s">
        <v>58</v>
      </c>
      <c r="J15" s="77">
        <f>C73</f>
        <v>3.7743575647837958E-2</v>
      </c>
      <c r="K15" s="77">
        <f t="shared" si="9"/>
        <v>3.9034405934994014E-2</v>
      </c>
      <c r="L15" s="77">
        <f t="shared" si="9"/>
        <v>4.036547917737731E-2</v>
      </c>
      <c r="M15" s="77">
        <f t="shared" si="9"/>
        <v>4.1741942017325874E-2</v>
      </c>
      <c r="N15" s="77">
        <f t="shared" si="9"/>
        <v>4.3165342240116686E-2</v>
      </c>
      <c r="O15" s="22" t="s">
        <v>127</v>
      </c>
    </row>
    <row r="16" spans="1:17" s="17" customFormat="1" x14ac:dyDescent="0.2">
      <c r="B16" s="61" t="s">
        <v>134</v>
      </c>
      <c r="C16" s="71">
        <v>11.93</v>
      </c>
      <c r="D16" s="71">
        <v>13.447618213222158</v>
      </c>
      <c r="E16" s="71">
        <v>13.890983981184517</v>
      </c>
      <c r="F16" s="71">
        <v>14.364666534942911</v>
      </c>
      <c r="G16" s="71">
        <v>14.854501663784463</v>
      </c>
      <c r="H16" s="22" t="s">
        <v>58</v>
      </c>
      <c r="J16" s="77">
        <f>C74</f>
        <v>0.71054198927933299</v>
      </c>
      <c r="K16" s="77">
        <f t="shared" si="9"/>
        <v>0.73484252531268623</v>
      </c>
      <c r="L16" s="77">
        <f t="shared" si="9"/>
        <v>0.75990065542584884</v>
      </c>
      <c r="M16" s="77">
        <f t="shared" si="9"/>
        <v>0.78581326777587035</v>
      </c>
      <c r="N16" s="77">
        <f t="shared" si="9"/>
        <v>0.81260950020702749</v>
      </c>
      <c r="O16" s="22" t="s">
        <v>127</v>
      </c>
    </row>
    <row r="17" spans="1:17" s="17" customFormat="1" x14ac:dyDescent="0.2">
      <c r="C17" s="18" t="s">
        <v>138</v>
      </c>
    </row>
    <row r="18" spans="1:17" s="17" customFormat="1" x14ac:dyDescent="0.2"/>
    <row r="19" spans="1:17" s="17" customFormat="1" ht="17.25" thickBot="1" x14ac:dyDescent="0.25">
      <c r="A19" s="65"/>
      <c r="B19" s="65" t="s">
        <v>64</v>
      </c>
      <c r="C19" s="66"/>
      <c r="D19" s="67"/>
      <c r="E19" s="67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</row>
    <row r="20" spans="1:17" s="17" customFormat="1" ht="12.75" thickTop="1" x14ac:dyDescent="0.2"/>
    <row r="21" spans="1:17" s="17" customFormat="1" x14ac:dyDescent="0.2">
      <c r="B21" s="30"/>
      <c r="C21" s="1" t="s">
        <v>68</v>
      </c>
      <c r="D21" s="1" t="s">
        <v>69</v>
      </c>
      <c r="E21" s="1" t="s">
        <v>67</v>
      </c>
      <c r="G21" s="30" t="s">
        <v>71</v>
      </c>
      <c r="H21" s="1" t="s">
        <v>72</v>
      </c>
      <c r="I21" s="1"/>
      <c r="J21" s="1"/>
      <c r="K21" s="1"/>
    </row>
    <row r="22" spans="1:17" s="17" customFormat="1" x14ac:dyDescent="0.2">
      <c r="B22" s="6" t="s">
        <v>87</v>
      </c>
      <c r="C22" s="57">
        <v>1</v>
      </c>
      <c r="D22" s="57">
        <v>0</v>
      </c>
      <c r="G22" s="6" t="s">
        <v>68</v>
      </c>
      <c r="H22" s="17" t="s">
        <v>118</v>
      </c>
    </row>
    <row r="23" spans="1:17" s="17" customFormat="1" x14ac:dyDescent="0.2">
      <c r="B23" s="6" t="s">
        <v>88</v>
      </c>
      <c r="C23" s="57">
        <v>1</v>
      </c>
      <c r="D23" s="57">
        <v>0</v>
      </c>
      <c r="G23" s="6" t="s">
        <v>69</v>
      </c>
      <c r="H23" s="54" t="s">
        <v>70</v>
      </c>
    </row>
    <row r="24" spans="1:17" s="17" customFormat="1" x14ac:dyDescent="0.2">
      <c r="B24" s="6" t="s">
        <v>82</v>
      </c>
      <c r="C24" s="60">
        <f>numero.de.operadores</f>
        <v>2</v>
      </c>
      <c r="D24" s="57">
        <v>0</v>
      </c>
    </row>
    <row r="25" spans="1:17" s="17" customFormat="1" x14ac:dyDescent="0.2">
      <c r="B25" s="6" t="s">
        <v>57</v>
      </c>
      <c r="C25" s="60">
        <f>numero.de.operadores</f>
        <v>2</v>
      </c>
      <c r="D25" s="57">
        <v>0</v>
      </c>
      <c r="E25" s="57">
        <v>1</v>
      </c>
    </row>
    <row r="26" spans="1:17" s="17" customFormat="1" x14ac:dyDescent="0.2">
      <c r="B26" s="6" t="s">
        <v>56</v>
      </c>
    </row>
    <row r="27" spans="1:17" s="17" customFormat="1" ht="12.75" thickBot="1" x14ac:dyDescent="0.25">
      <c r="B27" s="53" t="s">
        <v>60</v>
      </c>
    </row>
    <row r="28" spans="1:17" s="17" customFormat="1" x14ac:dyDescent="0.2">
      <c r="B28" s="55"/>
      <c r="C28" s="55"/>
      <c r="D28" s="55"/>
      <c r="E28" s="55"/>
    </row>
    <row r="29" spans="1:17" s="17" customFormat="1" x14ac:dyDescent="0.2">
      <c r="B29" s="50" t="s">
        <v>65</v>
      </c>
      <c r="C29" s="58" t="s">
        <v>68</v>
      </c>
      <c r="D29" s="56">
        <f>MATCH(C29,C21:D21)</f>
        <v>1</v>
      </c>
      <c r="E29" s="18" t="s">
        <v>81</v>
      </c>
    </row>
    <row r="30" spans="1:17" s="17" customFormat="1" x14ac:dyDescent="0.2">
      <c r="B30" s="50" t="s">
        <v>66</v>
      </c>
      <c r="C30" s="59">
        <v>2</v>
      </c>
      <c r="D30" s="18" t="s">
        <v>78</v>
      </c>
      <c r="E30" s="56"/>
    </row>
    <row r="31" spans="1:17" s="17" customFormat="1" x14ac:dyDescent="0.2">
      <c r="B31" s="50" t="s">
        <v>77</v>
      </c>
      <c r="C31" s="62">
        <f>$C$30*($C$30-1)/2</f>
        <v>1</v>
      </c>
      <c r="D31" s="18" t="s">
        <v>80</v>
      </c>
      <c r="E31" s="56"/>
      <c r="G31" s="30"/>
      <c r="H31" s="30" t="s">
        <v>83</v>
      </c>
      <c r="I31" s="30" t="s">
        <v>84</v>
      </c>
    </row>
    <row r="32" spans="1:17" s="17" customFormat="1" ht="24" x14ac:dyDescent="0.2">
      <c r="B32" s="50" t="s">
        <v>86</v>
      </c>
      <c r="C32" s="58" t="s">
        <v>83</v>
      </c>
      <c r="D32" s="56">
        <f>INDEX(H32:I32,MATCH(C32,H31:I31,0))</f>
        <v>1</v>
      </c>
      <c r="E32" s="56"/>
      <c r="G32" s="64" t="s">
        <v>85</v>
      </c>
      <c r="H32" s="63">
        <v>1</v>
      </c>
      <c r="I32" s="63">
        <v>2.5</v>
      </c>
    </row>
    <row r="33" spans="1:21" s="17" customFormat="1" x14ac:dyDescent="0.2">
      <c r="B33" s="50" t="s">
        <v>108</v>
      </c>
      <c r="C33" s="73">
        <v>9.9099999999999994E-2</v>
      </c>
      <c r="D33" s="18" t="s">
        <v>111</v>
      </c>
      <c r="E33" s="18" t="s">
        <v>107</v>
      </c>
    </row>
    <row r="34" spans="1:21" s="17" customFormat="1" x14ac:dyDescent="0.2">
      <c r="B34" s="50" t="s">
        <v>104</v>
      </c>
      <c r="C34" s="58" t="s">
        <v>105</v>
      </c>
      <c r="D34" s="56" t="s">
        <v>105</v>
      </c>
      <c r="E34" s="56" t="s">
        <v>106</v>
      </c>
    </row>
    <row r="35" spans="1:21" s="17" customFormat="1" x14ac:dyDescent="0.2"/>
    <row r="36" spans="1:21" s="17" customFormat="1" x14ac:dyDescent="0.2"/>
    <row r="37" spans="1:21" s="17" customFormat="1" ht="17.25" thickBot="1" x14ac:dyDescent="0.25">
      <c r="A37" s="65"/>
      <c r="B37" s="65" t="s">
        <v>119</v>
      </c>
      <c r="C37" s="66"/>
      <c r="D37" s="67"/>
      <c r="E37" s="67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</row>
    <row r="38" spans="1:21" s="17" customFormat="1" ht="12.75" thickTop="1" x14ac:dyDescent="0.2"/>
    <row r="39" spans="1:21" s="17" customFormat="1" x14ac:dyDescent="0.2">
      <c r="C39" s="1">
        <v>2016</v>
      </c>
      <c r="D39" s="1">
        <f>C39+1</f>
        <v>2017</v>
      </c>
      <c r="E39" s="1">
        <f t="shared" ref="E39:G39" si="10">D39+1</f>
        <v>2018</v>
      </c>
      <c r="F39" s="1">
        <f t="shared" si="10"/>
        <v>2019</v>
      </c>
      <c r="G39" s="1">
        <f t="shared" si="10"/>
        <v>2020</v>
      </c>
      <c r="H39" s="18" t="s">
        <v>136</v>
      </c>
    </row>
    <row r="40" spans="1:21" s="17" customFormat="1" x14ac:dyDescent="0.2">
      <c r="B40" s="50" t="s">
        <v>62</v>
      </c>
      <c r="C40" s="49">
        <v>16.79</v>
      </c>
      <c r="D40" s="49">
        <v>18.3</v>
      </c>
      <c r="E40" s="49">
        <v>18.28</v>
      </c>
      <c r="F40" s="69">
        <f>E40</f>
        <v>18.28</v>
      </c>
      <c r="G40" s="69">
        <f>F40</f>
        <v>18.28</v>
      </c>
      <c r="H40" s="18" t="s">
        <v>92</v>
      </c>
    </row>
    <row r="41" spans="1:21" s="17" customFormat="1" x14ac:dyDescent="0.2">
      <c r="B41" s="50" t="s">
        <v>120</v>
      </c>
      <c r="C41" s="80">
        <v>3.1899999999999998E-2</v>
      </c>
      <c r="D41" s="80">
        <v>3.4200000000000001E-2</v>
      </c>
      <c r="E41" s="80">
        <v>3.4099999999999998E-2</v>
      </c>
      <c r="F41" s="81">
        <f>E41</f>
        <v>3.4099999999999998E-2</v>
      </c>
      <c r="G41" s="81">
        <f>F41</f>
        <v>3.4099999999999998E-2</v>
      </c>
      <c r="H41" s="18" t="s">
        <v>121</v>
      </c>
    </row>
    <row r="42" spans="1:21" s="17" customFormat="1" x14ac:dyDescent="0.2"/>
    <row r="43" spans="1:21" s="17" customFormat="1" x14ac:dyDescent="0.2"/>
    <row r="44" spans="1:21" s="17" customFormat="1" ht="17.25" thickBot="1" x14ac:dyDescent="0.25">
      <c r="A44" s="65"/>
      <c r="B44" s="65" t="s">
        <v>91</v>
      </c>
      <c r="C44" s="66"/>
      <c r="D44" s="67"/>
      <c r="E44" s="67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</row>
    <row r="45" spans="1:21" s="17" customFormat="1" ht="12.75" thickTop="1" x14ac:dyDescent="0.2"/>
    <row r="46" spans="1:21" s="17" customFormat="1" ht="15.75" thickBot="1" x14ac:dyDescent="0.25">
      <c r="A46" s="68"/>
      <c r="B46" s="68" t="s">
        <v>89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</row>
    <row r="47" spans="1:21" s="17" customFormat="1" x14ac:dyDescent="0.2"/>
    <row r="48" spans="1:21" x14ac:dyDescent="0.2">
      <c r="C48" s="50" t="s">
        <v>73</v>
      </c>
      <c r="D48" s="50" t="s">
        <v>99</v>
      </c>
      <c r="E48" s="50" t="s">
        <v>100</v>
      </c>
      <c r="F48" s="50" t="s">
        <v>101</v>
      </c>
      <c r="G48" s="50" t="s">
        <v>126</v>
      </c>
      <c r="H48" s="50" t="s">
        <v>103</v>
      </c>
      <c r="I48" s="50" t="s">
        <v>102</v>
      </c>
      <c r="J48" s="52" t="s">
        <v>61</v>
      </c>
      <c r="P48" s="17"/>
      <c r="Q48" s="17"/>
      <c r="R48" s="17"/>
      <c r="S48" s="17"/>
      <c r="T48" s="17"/>
      <c r="U48" s="17"/>
    </row>
    <row r="49" spans="1:21" s="17" customFormat="1" x14ac:dyDescent="0.2">
      <c r="B49" s="17" t="str">
        <f t="array" ref="B49:B54">B22:B27</f>
        <v>Equipo de transporte (Switch)</v>
      </c>
      <c r="C49" s="47">
        <f xml:space="preserve"> CHOOSE($D$29,C22, D22)</f>
        <v>1</v>
      </c>
      <c r="E49" s="72">
        <f>8000*$D$32</f>
        <v>8000</v>
      </c>
      <c r="F49" s="46">
        <v>0.25</v>
      </c>
      <c r="G49" s="47">
        <f t="array" ref="G49:G52">C49:C52*E49:E52*(1+F49:F52)</f>
        <v>10000</v>
      </c>
      <c r="H49" s="74">
        <v>7</v>
      </c>
      <c r="I49" s="75">
        <f>+(G49*wacc)/(1-(1+wacc)^-(H49))</f>
        <v>2047.9723868164945</v>
      </c>
      <c r="J49" s="18" t="s">
        <v>110</v>
      </c>
      <c r="L49" s="5"/>
      <c r="M49" s="5"/>
      <c r="N49" s="77"/>
    </row>
    <row r="50" spans="1:21" s="17" customFormat="1" x14ac:dyDescent="0.2">
      <c r="B50" s="17" t="str">
        <v>DFO pequeño</v>
      </c>
      <c r="C50" s="47">
        <f xml:space="preserve"> CHOOSE($D$29,C23, D23)</f>
        <v>1</v>
      </c>
      <c r="E50" s="45">
        <f>70*6</f>
        <v>420</v>
      </c>
      <c r="F50" s="46">
        <v>0.25</v>
      </c>
      <c r="G50" s="47">
        <v>525</v>
      </c>
      <c r="H50" s="74">
        <v>7</v>
      </c>
      <c r="I50" s="75">
        <f>+(G50*wacc)/(1-(1+wacc)^-(H50))</f>
        <v>107.51855030786597</v>
      </c>
      <c r="J50" s="18" t="s">
        <v>123</v>
      </c>
      <c r="L50" s="5"/>
      <c r="N50" s="78"/>
    </row>
    <row r="51" spans="1:21" s="17" customFormat="1" x14ac:dyDescent="0.2">
      <c r="B51" s="17" t="str">
        <v>Demarcador (switch)</v>
      </c>
      <c r="C51" s="47">
        <f xml:space="preserve"> CHOOSE($D$29,C24, D24)</f>
        <v>2</v>
      </c>
      <c r="E51" s="72">
        <f>3000*$D$32</f>
        <v>3000</v>
      </c>
      <c r="F51" s="46">
        <v>0.25</v>
      </c>
      <c r="G51" s="47">
        <v>7500</v>
      </c>
      <c r="H51" s="74">
        <v>7</v>
      </c>
      <c r="I51" s="75">
        <f>+(G51*wacc)/(1-(1+wacc)^-(H51))</f>
        <v>1535.979290112371</v>
      </c>
      <c r="J51" s="18" t="s">
        <v>109</v>
      </c>
      <c r="L51" s="5"/>
    </row>
    <row r="52" spans="1:21" x14ac:dyDescent="0.2">
      <c r="B52" s="17" t="str">
        <v>Jumper óptico</v>
      </c>
      <c r="C52" s="47">
        <f xml:space="preserve"> CHOOSE($D$29,C25, D25)</f>
        <v>2</v>
      </c>
      <c r="D52" s="17"/>
      <c r="E52" s="45">
        <v>45</v>
      </c>
      <c r="F52" s="46">
        <v>0</v>
      </c>
      <c r="G52" s="47">
        <v>90</v>
      </c>
      <c r="H52" s="74">
        <v>7</v>
      </c>
      <c r="I52" s="75">
        <f>+(G52*wacc)/(1-(1+wacc)^-(H52))</f>
        <v>18.431751481348449</v>
      </c>
      <c r="J52" s="18" t="s">
        <v>124</v>
      </c>
      <c r="L52" s="5"/>
      <c r="O52" s="17"/>
      <c r="P52" s="17"/>
      <c r="Q52" s="17"/>
      <c r="R52" s="17"/>
      <c r="S52" s="17"/>
      <c r="T52" s="17"/>
      <c r="U52" s="17"/>
    </row>
    <row r="53" spans="1:21" s="17" customFormat="1" x14ac:dyDescent="0.2">
      <c r="B53" s="48" t="str">
        <v>Cable óptico</v>
      </c>
      <c r="E53" s="82">
        <v>3.5</v>
      </c>
      <c r="H53" s="74">
        <v>25</v>
      </c>
      <c r="I53" s="76">
        <f>+(E53*wacc)/(1-(1+wacc)^-(H53))</f>
        <v>0.38292290777405552</v>
      </c>
      <c r="J53" s="18" t="s">
        <v>125</v>
      </c>
      <c r="L53" s="5"/>
    </row>
    <row r="54" spans="1:21" x14ac:dyDescent="0.2">
      <c r="B54" s="17" t="str">
        <v>Escalerilla</v>
      </c>
      <c r="D54" s="49">
        <v>622.13</v>
      </c>
      <c r="E54" s="70">
        <f t="array" ref="E54">D54/tasa.cambio.mxn.usd</f>
        <v>37.053603335318641</v>
      </c>
      <c r="F54" s="17"/>
      <c r="G54" s="17"/>
      <c r="H54" s="17"/>
      <c r="J54" s="18" t="s">
        <v>130</v>
      </c>
      <c r="L54" s="5"/>
      <c r="O54" s="17"/>
      <c r="P54" s="17"/>
      <c r="Q54" s="17"/>
      <c r="R54" s="17"/>
      <c r="S54" s="17"/>
      <c r="T54" s="17"/>
      <c r="U54" s="17"/>
    </row>
    <row r="55" spans="1:21" s="17" customFormat="1" x14ac:dyDescent="0.2">
      <c r="J55" s="5"/>
    </row>
    <row r="56" spans="1:21" s="17" customFormat="1" x14ac:dyDescent="0.2">
      <c r="B56" s="51" t="s">
        <v>93</v>
      </c>
      <c r="C56" s="70">
        <f>SUM(G49:G52)</f>
        <v>18115</v>
      </c>
      <c r="D56" s="17" t="s">
        <v>127</v>
      </c>
      <c r="J56" s="5"/>
    </row>
    <row r="57" spans="1:21" s="17" customFormat="1" x14ac:dyDescent="0.2">
      <c r="B57" s="51" t="s">
        <v>95</v>
      </c>
      <c r="C57" s="70">
        <f>C56/numero.de.operadores</f>
        <v>9057.5</v>
      </c>
      <c r="D57" s="17" t="s">
        <v>127</v>
      </c>
      <c r="J57" s="5"/>
    </row>
    <row r="58" spans="1:21" s="17" customFormat="1" x14ac:dyDescent="0.2">
      <c r="B58" s="51" t="s">
        <v>96</v>
      </c>
      <c r="C58" s="69">
        <f>E53</f>
        <v>3.5</v>
      </c>
      <c r="D58" s="17" t="s">
        <v>127</v>
      </c>
    </row>
    <row r="59" spans="1:21" s="17" customFormat="1" x14ac:dyDescent="0.2">
      <c r="B59" s="51" t="s">
        <v>94</v>
      </c>
      <c r="C59" s="69">
        <f>E54</f>
        <v>37.053603335318641</v>
      </c>
      <c r="D59" s="17" t="s">
        <v>127</v>
      </c>
    </row>
    <row r="60" spans="1:21" s="17" customFormat="1" x14ac:dyDescent="0.2">
      <c r="H60" s="5"/>
    </row>
    <row r="61" spans="1:21" ht="15.75" thickBot="1" x14ac:dyDescent="0.25">
      <c r="A61" s="68"/>
      <c r="B61" s="68" t="s">
        <v>59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</row>
    <row r="62" spans="1:21" s="17" customFormat="1" x14ac:dyDescent="0.2"/>
    <row r="63" spans="1:21" x14ac:dyDescent="0.2">
      <c r="C63" s="50" t="s">
        <v>73</v>
      </c>
      <c r="D63" s="50" t="s">
        <v>139</v>
      </c>
      <c r="E63" s="50" t="s">
        <v>63</v>
      </c>
      <c r="F63" s="50" t="s">
        <v>129</v>
      </c>
      <c r="G63" s="50" t="s">
        <v>131</v>
      </c>
      <c r="H63" s="52" t="s">
        <v>61</v>
      </c>
      <c r="L63" s="17"/>
      <c r="N63"/>
      <c r="O63" s="17"/>
    </row>
    <row r="64" spans="1:21" x14ac:dyDescent="0.2">
      <c r="B64" s="17" t="str">
        <f t="array" ref="B64:B69">B22:B27</f>
        <v>Equipo de transporte (Switch)</v>
      </c>
      <c r="C64" s="60">
        <f t="array" ref="C64:C67">C49:C52</f>
        <v>1</v>
      </c>
      <c r="D64" s="50"/>
      <c r="E64" s="46">
        <v>0.1</v>
      </c>
      <c r="F64" s="47">
        <f>(G49*E64+IF($C$34=$D$34,I49,0))</f>
        <v>3047.9723868164947</v>
      </c>
      <c r="G64" s="77">
        <f>F64/12</f>
        <v>253.99769890137455</v>
      </c>
      <c r="H64" s="18" t="s">
        <v>122</v>
      </c>
      <c r="L64" s="17"/>
    </row>
    <row r="65" spans="2:12" x14ac:dyDescent="0.2">
      <c r="B65" s="17" t="str">
        <v>DFO pequeño</v>
      </c>
      <c r="C65" s="60">
        <v>1</v>
      </c>
      <c r="D65" s="50"/>
      <c r="E65" s="46">
        <v>0.1</v>
      </c>
      <c r="F65" s="47">
        <f>(G50*E65+IF($C$34=$D$34,I50,0))</f>
        <v>160.01855030786595</v>
      </c>
      <c r="G65" s="77">
        <f t="shared" ref="G65:G67" si="11">F65/12</f>
        <v>13.334879192322163</v>
      </c>
      <c r="H65" s="18" t="s">
        <v>122</v>
      </c>
      <c r="L65" s="17"/>
    </row>
    <row r="66" spans="2:12" x14ac:dyDescent="0.2">
      <c r="B66" s="17" t="str">
        <v>Demarcador (switch)</v>
      </c>
      <c r="C66" s="60">
        <v>2</v>
      </c>
      <c r="D66" s="50"/>
      <c r="E66" s="46">
        <v>0.1</v>
      </c>
      <c r="F66" s="47">
        <f>(G51*E66+IF($C$34=$D$34,I51,0))</f>
        <v>2285.979290112371</v>
      </c>
      <c r="G66" s="77">
        <f t="shared" si="11"/>
        <v>190.49827417603092</v>
      </c>
      <c r="H66" s="18" t="s">
        <v>122</v>
      </c>
      <c r="L66" s="17"/>
    </row>
    <row r="67" spans="2:12" x14ac:dyDescent="0.2">
      <c r="B67" s="17" t="str">
        <v>Jumper óptico</v>
      </c>
      <c r="C67" s="60">
        <v>2</v>
      </c>
      <c r="D67" s="17"/>
      <c r="E67" s="46">
        <v>0.1</v>
      </c>
      <c r="F67" s="47">
        <f>(G52*E67+IF($C$34=$D$34,I52,0))</f>
        <v>27.431751481348449</v>
      </c>
      <c r="G67" s="77">
        <f t="shared" si="11"/>
        <v>2.2859792901123708</v>
      </c>
      <c r="H67" s="18" t="s">
        <v>122</v>
      </c>
      <c r="L67" s="17"/>
    </row>
    <row r="68" spans="2:12" x14ac:dyDescent="0.2">
      <c r="B68" s="48" t="str">
        <v>Cable óptico</v>
      </c>
      <c r="E68" s="46">
        <v>0.02</v>
      </c>
      <c r="F68" s="79">
        <f>(E53*E68+IF($C$34=$D$34,I53,0))</f>
        <v>0.45292290777405553</v>
      </c>
      <c r="G68" s="79">
        <f>F68/12</f>
        <v>3.7743575647837958E-2</v>
      </c>
      <c r="H68" s="18" t="s">
        <v>122</v>
      </c>
      <c r="L68" s="17"/>
    </row>
    <row r="69" spans="2:12" x14ac:dyDescent="0.2">
      <c r="B69" s="17" t="str">
        <v>Escalerilla</v>
      </c>
      <c r="D69" s="49">
        <v>11.93</v>
      </c>
      <c r="F69" s="17"/>
      <c r="G69" s="70">
        <f t="array" ref="G69">D69/tasa.cambio.mxn.usd</f>
        <v>0.71054198927933299</v>
      </c>
      <c r="H69" s="18" t="s">
        <v>130</v>
      </c>
      <c r="L69" s="17"/>
    </row>
    <row r="70" spans="2:12" x14ac:dyDescent="0.2">
      <c r="B70" s="17"/>
      <c r="H70" s="17"/>
      <c r="L70" s="17"/>
    </row>
    <row r="71" spans="2:12" s="17" customFormat="1" x14ac:dyDescent="0.2">
      <c r="B71" s="51" t="s">
        <v>112</v>
      </c>
      <c r="C71" s="70">
        <f>SUM(G64:G67)</f>
        <v>460.11683155984002</v>
      </c>
      <c r="D71" s="17" t="s">
        <v>128</v>
      </c>
    </row>
    <row r="72" spans="2:12" s="17" customFormat="1" x14ac:dyDescent="0.2">
      <c r="B72" s="51" t="s">
        <v>95</v>
      </c>
      <c r="C72" s="70">
        <f>C71/numero.de.operadores</f>
        <v>230.05841577992001</v>
      </c>
      <c r="D72" s="17" t="s">
        <v>128</v>
      </c>
    </row>
    <row r="73" spans="2:12" s="17" customFormat="1" x14ac:dyDescent="0.2">
      <c r="B73" s="51" t="s">
        <v>132</v>
      </c>
      <c r="C73" s="69">
        <f>G68</f>
        <v>3.7743575647837958E-2</v>
      </c>
      <c r="D73" s="17" t="s">
        <v>128</v>
      </c>
    </row>
    <row r="74" spans="2:12" s="17" customFormat="1" x14ac:dyDescent="0.2">
      <c r="B74" s="51" t="s">
        <v>133</v>
      </c>
      <c r="C74" s="69">
        <f>G69</f>
        <v>0.71054198927933299</v>
      </c>
      <c r="D74" s="17" t="s">
        <v>128</v>
      </c>
    </row>
  </sheetData>
  <phoneticPr fontId="0" type="noConversion"/>
  <dataValidations count="4">
    <dataValidation type="whole" allowBlank="1" showInputMessage="1" showErrorMessage="1" errorTitle="Número incorrecto" error="Por favor, introduzca un número de operadores entre 2 y 10" sqref="C30 L10:L11 C37:C38 C3:C4 J10:J11 C19:C20 E10:E11">
      <formula1>2</formula1>
      <formula2>10</formula2>
    </dataValidation>
    <dataValidation type="list" allowBlank="1" showInputMessage="1" showErrorMessage="1" sqref="C34">
      <formula1>$D$34:$E$34</formula1>
    </dataValidation>
    <dataValidation type="list" allowBlank="1" showInputMessage="1" showErrorMessage="1" sqref="C32">
      <formula1>$H$31:$I$31</formula1>
    </dataValidation>
    <dataValidation type="list" allowBlank="1" showInputMessage="1" showErrorMessage="1" sqref="C29">
      <formula1>$C$21:$D$21</formula1>
    </dataValidation>
  </dataValidations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&amp;D&amp;RCommercial in confidence © Analysys Mason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14</vt:i4>
      </vt:variant>
    </vt:vector>
  </HeadingPairs>
  <TitlesOfParts>
    <vt:vector size="18" baseType="lpstr">
      <vt:lpstr>C</vt:lpstr>
      <vt:lpstr>V</vt:lpstr>
      <vt:lpstr>S</vt:lpstr>
      <vt:lpstr>Escenarios</vt:lpstr>
      <vt:lpstr>'C'!Área_de_impresión</vt:lpstr>
      <vt:lpstr>V!Área_de_impresión</vt:lpstr>
      <vt:lpstr>Caso</vt:lpstr>
      <vt:lpstr>inflaccion</vt:lpstr>
      <vt:lpstr>numero.de.interconexiones</vt:lpstr>
      <vt:lpstr>numero.de.operadores</vt:lpstr>
      <vt:lpstr>tasa.cambio.mxn.usd</vt:lpstr>
      <vt:lpstr>wacc</vt:lpstr>
      <vt:lpstr>Workbook.Author</vt:lpstr>
      <vt:lpstr>Workbook.Authors_Email_Address</vt:lpstr>
      <vt:lpstr>Workbook.Objective</vt:lpstr>
      <vt:lpstr>Workbook.Status</vt:lpstr>
      <vt:lpstr>Workbook.Title</vt:lpstr>
      <vt:lpstr>Workbook.Version</vt:lpstr>
    </vt:vector>
  </TitlesOfParts>
  <Manager>-</Manager>
  <Company>Analysys Mason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Analysys Mason workbook</dc:title>
  <dc:subject>-</dc:subject>
  <dc:creator>GUILLERMO FERNANDEZ CASTELLANOS</dc:creator>
  <cp:lastModifiedBy>Leticia Diaz V</cp:lastModifiedBy>
  <cp:lastPrinted>2010-04-20T10:31:05Z</cp:lastPrinted>
  <dcterms:created xsi:type="dcterms:W3CDTF">1997-01-23T15:12:23Z</dcterms:created>
  <dcterms:modified xsi:type="dcterms:W3CDTF">2017-09-14T20:18:58Z</dcterms:modified>
</cp:coreProperties>
</file>