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uarios\hector.bermeoa\Documents\"/>
    </mc:Choice>
  </mc:AlternateContent>
  <bookViews>
    <workbookView xWindow="0" yWindow="0" windowWidth="28800" windowHeight="12135" activeTab="3"/>
  </bookViews>
  <sheets>
    <sheet name="C" sheetId="50" r:id="rId1"/>
    <sheet name="V" sheetId="48" r:id="rId2"/>
    <sheet name="S" sheetId="47" r:id="rId3"/>
    <sheet name="Control" sheetId="107" r:id="rId4"/>
    <sheet name="Listas" sheetId="51" r:id="rId5"/>
    <sheet name="Mercado" sheetId="100" r:id="rId6"/>
    <sheet name="Fijo" sheetId="164" r:id="rId7"/>
    <sheet name="Móvil" sheetId="104" r:id="rId8"/>
  </sheets>
  <externalReferences>
    <externalReference r:id="rId9"/>
    <externalReference r:id="rId10"/>
  </externalReferences>
  <definedNames>
    <definedName name="A.Broadband.Fixed">Mercado!$F$96</definedName>
    <definedName name="A.Broadband.Mobile">Mercado!$F$110</definedName>
    <definedName name="A.Mobile">Mercado!$F$60</definedName>
    <definedName name="A.TV">Mercado!$F$150</definedName>
    <definedName name="B.Broadband.Fixed">Mercado!$F$97</definedName>
    <definedName name="B.Broadband.Mobile">Mercado!$F$111</definedName>
    <definedName name="B.Mobile">Mercado!$F$61</definedName>
    <definedName name="B.TV">Mercado!$F$151</definedName>
    <definedName name="Base.Broadband.Fixed">Mercado!$F$91</definedName>
    <definedName name="Base.Broadband.Mobile">Mercado!$F$105</definedName>
    <definedName name="Base.Mobile">Mercado!$F$55</definedName>
    <definedName name="Base.TV">Mercado!$F$145</definedName>
    <definedName name="cuota_operador_fijo_1">Control!$D$8</definedName>
    <definedName name="cuota_operador_fijo_2">Control!$D$9</definedName>
    <definedName name="cuota_operador_fijo_3">Control!$D$10</definedName>
    <definedName name="cuota_operador_fijo_4">Control!$D$11</definedName>
    <definedName name="cuota_operador_fijo_5">Control!$D$12</definedName>
    <definedName name="cuota_operador_fijo_6">Control!$D$13</definedName>
    <definedName name="cuota_operador_movil_1">Control!$D$19</definedName>
    <definedName name="cuota_operador_movil_2">Control!$D$20</definedName>
    <definedName name="cuota_operador_movil_3">Control!$D$21</definedName>
    <definedName name="cuota_operador_movil_4">Control!$D$22</definedName>
    <definedName name="cuota_operador_movil_5">Control!$D$23</definedName>
    <definedName name="Data.technologies">Listas!$P$6:$P$10</definedName>
    <definedName name="Fixed.Connections">Mercado!$Q$525:$BP$525</definedName>
    <definedName name="Fixed.operator.market.share">Control!$D$30:$BC$30</definedName>
    <definedName name="Fixed.Retail.Services">Listas!$G$6:$G$35</definedName>
    <definedName name="Fixed.Retail.Services.Units">Listas!$H$6:$H$35</definedName>
    <definedName name="Fixed.Retail.Services.Volumes">Mercado!$Q$528:$BP$593</definedName>
    <definedName name="geotypes">Listas!$J$6:$J$10</definedName>
    <definedName name="kbps.per.Mbps">Listas!$B$3</definedName>
    <definedName name="Market.Retail.Services.Proporcion.Urbano">Mercado!$Q$601:$BP$630</definedName>
    <definedName name="Market.Retail.Services.Volumes.Fijo" localSheetId="6">Fijo!$P$13:$BM$42</definedName>
    <definedName name="Market.Retail.Services.Volumes.Movil" localSheetId="7">Móvil!$M$13:$BL$42</definedName>
    <definedName name="Market.Subscribers">Móvil!$M$9:$BL$9</definedName>
    <definedName name="Market.Subscribers.Fijo" localSheetId="6">Fijo!$P$9:$BM$9</definedName>
    <definedName name="Market.Years">Listas!$B$6:$B$62</definedName>
    <definedName name="mobile.data.user.proportion">Mercado!$S$66:$BP$66</definedName>
    <definedName name="Mobile.operator.market.share">Control!$D$31:$BC$31</definedName>
    <definedName name="Mobile.Retail.Services">Listas!$D$6:$D$35</definedName>
    <definedName name="Mobile.Retail.Services.Units">Listas!$E$6:$E$35</definedName>
    <definedName name="Mobile.Retail.Services.Volumes">Mercado!$Q$564:$BP$593</definedName>
    <definedName name="Mobile.subscribers">Mercado!$Q$561:$BP$561</definedName>
    <definedName name="Mobile.technologies">Listas!$L$6:$L$10</definedName>
    <definedName name="Number_of_operators">Control!$C$8:$C$19</definedName>
    <definedName name="NumberA.Broadband.Fixed">Mercado!$F$93</definedName>
    <definedName name="NumberA.Broadband.Mobile">Mercado!$F$107</definedName>
    <definedName name="NumberA.Mobile">Mercado!$F$57</definedName>
    <definedName name="NumberA.TV">Mercado!$F$147</definedName>
    <definedName name="NumberB.Broadband.Fixed">Mercado!$F$95</definedName>
    <definedName name="NumberB.Broadband.Mobile">Mercado!$F$109</definedName>
    <definedName name="NumberB.Mobile">Mercado!$F$59</definedName>
    <definedName name="NumberB.TV">Mercado!$F$149</definedName>
    <definedName name="Operator.Retail.Services.Volumes" localSheetId="6">Fijo!$P$55:$BM$84</definedName>
    <definedName name="Operator.Retail.Services.Volumes">Móvil!$M$74:$BL$103</definedName>
    <definedName name="Operator.Subscribers" localSheetId="6">Fijo!$P$51:$BM$51</definedName>
    <definedName name="Operator.Subscribers">Móvil!$P$69:$BM$69</definedName>
    <definedName name="Operator.Subscribers.Share" localSheetId="6">Fijo!$P$48:$BM$48</definedName>
    <definedName name="Operator.Subscribers.Share">Móvil!$P$48:$BM$48</definedName>
    <definedName name="oversubscription.factor">Mercado!$I$469</definedName>
    <definedName name="residential.fixed.connections">Mercado!$L$37:$BP$37</definedName>
    <definedName name="Saturation.Broadband.Fixed">Mercado!$F$90</definedName>
    <definedName name="Saturation.Broadband.Mobile">Mercado!$F$104</definedName>
    <definedName name="Saturation.Mobile">Mercado!$F$54</definedName>
    <definedName name="Saturation.TV">Mercado!$F$144</definedName>
    <definedName name="scenario.bb.penetration">Control!$E$39:$G$39</definedName>
    <definedName name="scenario.bb.penetration.selected">Control!$C$39</definedName>
    <definedName name="scenario.fixed.DSL">Control!$E$45:$G$45</definedName>
    <definedName name="scenario.fixed.DSL.selected">Control!$C$45</definedName>
    <definedName name="scenario.fixed.links">Control!$E$44:$G$44</definedName>
    <definedName name="scenario.fixed.links.selected">Control!$C$44</definedName>
    <definedName name="scenario.fixed.penetration">Control!$E$38:$G$38</definedName>
    <definedName name="scenario.fixed.penetration.selected">Control!$C$38</definedName>
    <definedName name="scenario.fixed.television">Control!$E$46:$G$46</definedName>
    <definedName name="scenario.fixed.television.selected">Control!$C$46</definedName>
    <definedName name="scenario.fixed.voice">Control!$E$41:$G$41</definedName>
    <definedName name="scenario.fixed.voice.selected">Control!$C$41</definedName>
    <definedName name="scenario.mobile.data">Control!$E$43:$G$43</definedName>
    <definedName name="scenario.mobile.data.selected">Control!$C$43</definedName>
    <definedName name="scenario.mobile.penetration">Control!$E$37:$G$37</definedName>
    <definedName name="scenario.mobile.penetration.selected">Control!$C$37</definedName>
    <definedName name="scenario.mobile.SMS">Control!$E$42:$G$42</definedName>
    <definedName name="scenario.mobile.SMS.selected">Control!$C$42</definedName>
    <definedName name="scenario.mobile.voice">Control!$E$40:$G$40</definedName>
    <definedName name="scenario.mobile.voice.selected">Control!$C$40</definedName>
    <definedName name="scenarios">Control!$E$36:$G$36</definedName>
    <definedName name="share.of.average.speed">Mercado!$H$469</definedName>
    <definedName name="thousand">Listas!$B$2</definedName>
    <definedName name="TimeA.Broadband.Fixed">Mercado!$F$92</definedName>
    <definedName name="TimeA.Broadband.Mobile">Mercado!$F$106</definedName>
    <definedName name="TimeA.Mobile">Mercado!$F$56</definedName>
    <definedName name="TimeA.TV">Mercado!$F$146</definedName>
    <definedName name="TimeB.Broadband.Fixed">Mercado!$F$94</definedName>
    <definedName name="TimeB.Broadband.Mobile">Mercado!$F$108</definedName>
    <definedName name="TimeB.Mobile">Mercado!$F$58</definedName>
    <definedName name="TimeB.TV">Mercado!$F$148</definedName>
    <definedName name="TV.technologies">Listas!$R$6:$R$10</definedName>
    <definedName name="Voice.technologies">Listas!$N$6:$N$10</definedName>
    <definedName name="Workbook.Author">'C'!$B$14</definedName>
    <definedName name="Workbook.Authors_Email_Address">'C'!$B$15</definedName>
    <definedName name="Workbook.Objective">'C'!$B$6</definedName>
    <definedName name="Workbook.Status">'C'!$B$9</definedName>
    <definedName name="Workbook.Title">'C'!$B$5</definedName>
    <definedName name="Workbook.Version">'C'!$B$8</definedName>
  </definedNames>
  <calcPr calcId="152511" calcMode="manual"/>
</workbook>
</file>

<file path=xl/calcChain.xml><?xml version="1.0" encoding="utf-8"?>
<calcChain xmlns="http://schemas.openxmlformats.org/spreadsheetml/2006/main">
  <c r="B20" i="107" l="1" a="1"/>
  <c r="B20" i="107" s="1"/>
  <c r="B17" i="107"/>
  <c r="B8" i="107" a="1"/>
  <c r="B10" i="107" s="1"/>
  <c r="B8" i="107"/>
  <c r="B9" i="107"/>
  <c r="B12" i="107"/>
  <c r="B13" i="107"/>
  <c r="B5" i="107"/>
  <c r="B23" i="107" l="1"/>
  <c r="B22" i="107"/>
  <c r="B11" i="107"/>
  <c r="B21" i="107"/>
  <c r="AA740" i="100"/>
  <c r="AA753" i="100" l="1"/>
  <c r="AA754" i="100" s="1"/>
  <c r="AA746" i="100" l="1"/>
  <c r="AK488" i="100" l="1"/>
  <c r="AJ488" i="100"/>
  <c r="Y51" i="100" l="1"/>
  <c r="AC43" i="100" l="1"/>
  <c r="AD43" i="100" s="1"/>
  <c r="AE43" i="100" s="1"/>
  <c r="AA225" i="100" l="1"/>
  <c r="Z51" i="100" l="1"/>
  <c r="AA744" i="100" l="1"/>
  <c r="AA366" i="100" l="1"/>
  <c r="AA751" i="100" l="1"/>
  <c r="AA398" i="100"/>
  <c r="AA170" i="100" l="1"/>
  <c r="AA750" i="100"/>
  <c r="AA73" i="100"/>
  <c r="Y73" i="100"/>
  <c r="AA72" i="100"/>
  <c r="AA87" i="100" l="1"/>
  <c r="AA155" i="100"/>
  <c r="AA51" i="100"/>
  <c r="AA154" i="100"/>
  <c r="AA726" i="100"/>
  <c r="Z639" i="100"/>
  <c r="Y639" i="100"/>
  <c r="Y37" i="100" s="1"/>
  <c r="AA399" i="100" l="1"/>
  <c r="AA181" i="100"/>
  <c r="Y669" i="100"/>
  <c r="Y42" i="100" s="1"/>
  <c r="Z37" i="100"/>
  <c r="AA639" i="100"/>
  <c r="Z669" i="100"/>
  <c r="Z42" i="100" s="1"/>
  <c r="AA37" i="100" l="1"/>
  <c r="AA669" i="100"/>
  <c r="AA42" i="100" s="1"/>
  <c r="AA44" i="100" s="1"/>
  <c r="X268" i="100"/>
  <c r="S268" i="100"/>
  <c r="R268" i="100" s="1"/>
  <c r="Q268" i="100" s="1"/>
  <c r="R261" i="100"/>
  <c r="Q261" i="100" s="1"/>
  <c r="D9" i="107" l="1"/>
  <c r="AA495" i="100" l="1"/>
  <c r="AA501" i="100" s="1"/>
  <c r="L31" i="107" l="1"/>
  <c r="P154" i="100" l="1"/>
  <c r="P155" i="100"/>
  <c r="M24" i="100"/>
  <c r="M31" i="100" s="1"/>
  <c r="AI401" i="100"/>
  <c r="AJ401" i="100" s="1"/>
  <c r="AK401" i="100" s="1"/>
  <c r="AL401" i="100" s="1"/>
  <c r="AM401" i="100" s="1"/>
  <c r="AN401" i="100" s="1"/>
  <c r="AO401" i="100" s="1"/>
  <c r="AP401" i="100" s="1"/>
  <c r="AQ401" i="100" s="1"/>
  <c r="AR401" i="100" s="1"/>
  <c r="AS401" i="100" s="1"/>
  <c r="AT401" i="100" s="1"/>
  <c r="AU401" i="100" s="1"/>
  <c r="AV401" i="100" s="1"/>
  <c r="AW401" i="100" s="1"/>
  <c r="AX401" i="100" s="1"/>
  <c r="AY401" i="100" s="1"/>
  <c r="AZ401" i="100" s="1"/>
  <c r="BA401" i="100" s="1"/>
  <c r="BB401" i="100" s="1"/>
  <c r="BC401" i="100" s="1"/>
  <c r="BD401" i="100" s="1"/>
  <c r="BE401" i="100" s="1"/>
  <c r="BF401" i="100" s="1"/>
  <c r="BG401" i="100" s="1"/>
  <c r="BH401" i="100" s="1"/>
  <c r="BI401" i="100" s="1"/>
  <c r="BJ401" i="100" s="1"/>
  <c r="BK401" i="100" s="1"/>
  <c r="BL401" i="100" s="1"/>
  <c r="BM401" i="100" s="1"/>
  <c r="BN401" i="100" s="1"/>
  <c r="BO401" i="100" s="1"/>
  <c r="BP401" i="100" s="1"/>
  <c r="L154" i="100"/>
  <c r="L155" i="100"/>
  <c r="L153" i="100" s="1"/>
  <c r="L31" i="100"/>
  <c r="M154" i="100"/>
  <c r="M153" i="100" s="1"/>
  <c r="M155" i="100"/>
  <c r="N154" i="100"/>
  <c r="N155" i="100"/>
  <c r="O154" i="100"/>
  <c r="O153" i="100" s="1"/>
  <c r="O141" i="100" s="1"/>
  <c r="O155" i="100"/>
  <c r="Q154" i="100"/>
  <c r="Q155" i="100"/>
  <c r="Q31" i="100"/>
  <c r="R154" i="100"/>
  <c r="R557" i="100" s="1"/>
  <c r="R155" i="100"/>
  <c r="Q25" i="100"/>
  <c r="L25" i="100"/>
  <c r="S154" i="100"/>
  <c r="S557" i="100" s="1"/>
  <c r="S155" i="100"/>
  <c r="T154" i="100"/>
  <c r="T155" i="100"/>
  <c r="W15" i="100"/>
  <c r="W16" i="100" s="1"/>
  <c r="V15" i="100"/>
  <c r="X15" i="100"/>
  <c r="Y15" i="100"/>
  <c r="Y16" i="100" s="1"/>
  <c r="Z15" i="100"/>
  <c r="BT268" i="100"/>
  <c r="R257" i="100"/>
  <c r="S257" i="100" s="1"/>
  <c r="T257" i="100" s="1"/>
  <c r="U257" i="100" s="1"/>
  <c r="V257" i="100" s="1"/>
  <c r="W257" i="100" s="1"/>
  <c r="X257" i="100" s="1"/>
  <c r="Y257" i="100" s="1"/>
  <c r="Z257" i="100" s="1"/>
  <c r="AA257" i="100" s="1"/>
  <c r="AB257" i="100" s="1"/>
  <c r="AC257" i="100" s="1"/>
  <c r="AD257" i="100" s="1"/>
  <c r="AE257" i="100" s="1"/>
  <c r="AF257" i="100" s="1"/>
  <c r="AG257" i="100" s="1"/>
  <c r="AH257" i="100" s="1"/>
  <c r="AI257" i="100" s="1"/>
  <c r="AJ257" i="100" s="1"/>
  <c r="AK257" i="100" s="1"/>
  <c r="AL257" i="100" s="1"/>
  <c r="AM257" i="100" s="1"/>
  <c r="AN257" i="100" s="1"/>
  <c r="AO257" i="100" s="1"/>
  <c r="AP257" i="100" s="1"/>
  <c r="AQ257" i="100" s="1"/>
  <c r="AR257" i="100" s="1"/>
  <c r="AS257" i="100" s="1"/>
  <c r="AT257" i="100" s="1"/>
  <c r="AU257" i="100" s="1"/>
  <c r="AV257" i="100" s="1"/>
  <c r="AW257" i="100" s="1"/>
  <c r="AX257" i="100" s="1"/>
  <c r="AY257" i="100" s="1"/>
  <c r="AZ257" i="100" s="1"/>
  <c r="BA257" i="100" s="1"/>
  <c r="BB257" i="100" s="1"/>
  <c r="BC257" i="100" s="1"/>
  <c r="BD257" i="100" s="1"/>
  <c r="BE257" i="100" s="1"/>
  <c r="BF257" i="100" s="1"/>
  <c r="BG257" i="100" s="1"/>
  <c r="BH257" i="100" s="1"/>
  <c r="BI257" i="100" s="1"/>
  <c r="BJ257" i="100" s="1"/>
  <c r="BK257" i="100" s="1"/>
  <c r="BL257" i="100" s="1"/>
  <c r="BM257" i="100" s="1"/>
  <c r="BN257" i="100" s="1"/>
  <c r="BO257" i="100" s="1"/>
  <c r="BP257" i="100" s="1"/>
  <c r="AA15" i="100"/>
  <c r="AB15" i="100"/>
  <c r="AC15" i="100"/>
  <c r="AD15" i="100"/>
  <c r="AD16" i="100"/>
  <c r="AE15" i="100"/>
  <c r="AF15" i="100"/>
  <c r="AG15" i="100"/>
  <c r="AG16" i="100" s="1"/>
  <c r="AH15" i="100"/>
  <c r="AH16" i="100" s="1"/>
  <c r="AI15" i="100"/>
  <c r="AJ15" i="100"/>
  <c r="AK15" i="100"/>
  <c r="AL15" i="100"/>
  <c r="AL16" i="100" s="1"/>
  <c r="AM15" i="100"/>
  <c r="AN15" i="100"/>
  <c r="AN16" i="100" s="1"/>
  <c r="AO15" i="100"/>
  <c r="AO16" i="100" s="1"/>
  <c r="AP15" i="100"/>
  <c r="AQ15" i="100"/>
  <c r="AR15" i="100"/>
  <c r="AR16" i="100" s="1"/>
  <c r="AS15" i="100"/>
  <c r="AT16" i="100" s="1"/>
  <c r="AT15" i="100"/>
  <c r="AU15" i="100"/>
  <c r="AU16" i="100" s="1"/>
  <c r="AV15" i="100"/>
  <c r="AV16" i="100" s="1"/>
  <c r="AW15" i="100"/>
  <c r="AX15" i="100"/>
  <c r="AX16" i="100" s="1"/>
  <c r="AY15" i="100"/>
  <c r="AZ15" i="100"/>
  <c r="AZ16" i="100" s="1"/>
  <c r="BA15" i="100"/>
  <c r="BB15" i="100"/>
  <c r="BB16" i="100"/>
  <c r="BC15" i="100"/>
  <c r="BC16" i="100" s="1"/>
  <c r="BD15" i="100"/>
  <c r="BE15" i="100"/>
  <c r="BE16" i="100" s="1"/>
  <c r="BF15" i="100"/>
  <c r="BF16" i="100" s="1"/>
  <c r="BG15" i="100"/>
  <c r="BH15" i="100"/>
  <c r="BI15" i="100"/>
  <c r="BJ15" i="100"/>
  <c r="BJ16" i="100"/>
  <c r="BK16" i="100" s="1"/>
  <c r="BL16" i="100" s="1"/>
  <c r="BM16" i="100" s="1"/>
  <c r="BN16" i="100" s="1"/>
  <c r="BO16" i="100" s="1"/>
  <c r="BP16" i="100" s="1"/>
  <c r="T557" i="100"/>
  <c r="Z470" i="100"/>
  <c r="Z472" i="100" s="1"/>
  <c r="AA474" i="100"/>
  <c r="AB474" i="100"/>
  <c r="AC474" i="100"/>
  <c r="AD474" i="100"/>
  <c r="AE474" i="100"/>
  <c r="AF474" i="100"/>
  <c r="AG474" i="100"/>
  <c r="AH474" i="100"/>
  <c r="AI474" i="100"/>
  <c r="AK474" i="100"/>
  <c r="AL474" i="100" s="1"/>
  <c r="AM474" i="100" s="1"/>
  <c r="AN474" i="100" s="1"/>
  <c r="AO474" i="100" s="1"/>
  <c r="AP474" i="100" s="1"/>
  <c r="AQ474" i="100" s="1"/>
  <c r="AR474" i="100" s="1"/>
  <c r="AS474" i="100" s="1"/>
  <c r="AT474" i="100" s="1"/>
  <c r="AU474" i="100" s="1"/>
  <c r="AV474" i="100" s="1"/>
  <c r="AW474" i="100" s="1"/>
  <c r="AX474" i="100" s="1"/>
  <c r="AY474" i="100" s="1"/>
  <c r="AZ474" i="100" s="1"/>
  <c r="BA474" i="100" s="1"/>
  <c r="BB474" i="100" s="1"/>
  <c r="BC474" i="100" s="1"/>
  <c r="BD474" i="100" s="1"/>
  <c r="BE474" i="100" s="1"/>
  <c r="BF474" i="100" s="1"/>
  <c r="BG474" i="100" s="1"/>
  <c r="BH474" i="100" s="1"/>
  <c r="BI474" i="100" s="1"/>
  <c r="BJ474" i="100" s="1"/>
  <c r="BK474" i="100" s="1"/>
  <c r="BL474" i="100" s="1"/>
  <c r="BM474" i="100" s="1"/>
  <c r="BN474" i="100" s="1"/>
  <c r="BO474" i="100" s="1"/>
  <c r="BP474" i="100" s="1"/>
  <c r="L72" i="100"/>
  <c r="L87" i="100" s="1"/>
  <c r="AJ477" i="100"/>
  <c r="AK477" i="100"/>
  <c r="AL477" i="100" s="1"/>
  <c r="AM477" i="100" s="1"/>
  <c r="AN477" i="100" s="1"/>
  <c r="AO477" i="100" s="1"/>
  <c r="AP477" i="100" s="1"/>
  <c r="AQ477" i="100" s="1"/>
  <c r="AR477" i="100" s="1"/>
  <c r="AS477" i="100" s="1"/>
  <c r="AT477" i="100" s="1"/>
  <c r="AU477" i="100" s="1"/>
  <c r="AV477" i="100" s="1"/>
  <c r="AW477" i="100" s="1"/>
  <c r="AX477" i="100" s="1"/>
  <c r="AY477" i="100" s="1"/>
  <c r="AZ477" i="100" s="1"/>
  <c r="BA477" i="100" s="1"/>
  <c r="BB477" i="100" s="1"/>
  <c r="BC477" i="100" s="1"/>
  <c r="BD477" i="100" s="1"/>
  <c r="BE477" i="100" s="1"/>
  <c r="BF477" i="100" s="1"/>
  <c r="BG477" i="100" s="1"/>
  <c r="BH477" i="100" s="1"/>
  <c r="BI477" i="100" s="1"/>
  <c r="BJ477" i="100" s="1"/>
  <c r="BK477" i="100" s="1"/>
  <c r="BL477" i="100" s="1"/>
  <c r="BM477" i="100" s="1"/>
  <c r="BN477" i="100" s="1"/>
  <c r="BO477" i="100" s="1"/>
  <c r="BP477" i="100" s="1"/>
  <c r="U514" i="100"/>
  <c r="V514" i="100" s="1"/>
  <c r="W516" i="100"/>
  <c r="X516" i="100"/>
  <c r="Y516" i="100"/>
  <c r="Z516" i="100"/>
  <c r="AA516" i="100"/>
  <c r="AB516" i="100"/>
  <c r="AC516" i="100"/>
  <c r="AD516" i="100"/>
  <c r="AE516" i="100"/>
  <c r="AF516" i="100"/>
  <c r="AG516" i="100"/>
  <c r="AH516" i="100"/>
  <c r="AI516" i="100" s="1"/>
  <c r="AJ516" i="100" s="1"/>
  <c r="AK516" i="100" s="1"/>
  <c r="AL516" i="100" s="1"/>
  <c r="AM516" i="100" s="1"/>
  <c r="AN516" i="100" s="1"/>
  <c r="AO516" i="100" s="1"/>
  <c r="AP516" i="100" s="1"/>
  <c r="AQ516" i="100" s="1"/>
  <c r="AR516" i="100" s="1"/>
  <c r="AS516" i="100" s="1"/>
  <c r="AT516" i="100" s="1"/>
  <c r="AU516" i="100" s="1"/>
  <c r="AV516" i="100" s="1"/>
  <c r="AW516" i="100" s="1"/>
  <c r="AX516" i="100" s="1"/>
  <c r="AY516" i="100" s="1"/>
  <c r="AZ516" i="100" s="1"/>
  <c r="BA516" i="100" s="1"/>
  <c r="BB516" i="100" s="1"/>
  <c r="BC516" i="100" s="1"/>
  <c r="BD516" i="100" s="1"/>
  <c r="BE516" i="100" s="1"/>
  <c r="BF516" i="100" s="1"/>
  <c r="BG516" i="100" s="1"/>
  <c r="BH516" i="100" s="1"/>
  <c r="BI516" i="100" s="1"/>
  <c r="BJ516" i="100" s="1"/>
  <c r="BK516" i="100" s="1"/>
  <c r="BL516" i="100" s="1"/>
  <c r="BM516" i="100" s="1"/>
  <c r="BN516" i="100" s="1"/>
  <c r="BO516" i="100" s="1"/>
  <c r="BP516" i="100" s="1"/>
  <c r="S114" i="100"/>
  <c r="S116" i="100" s="1"/>
  <c r="T116" i="100" s="1"/>
  <c r="U117" i="100"/>
  <c r="V117" i="100" s="1"/>
  <c r="W117" i="100" s="1"/>
  <c r="X117" i="100" s="1"/>
  <c r="Y117" i="100" s="1"/>
  <c r="Z117" i="100" s="1"/>
  <c r="AA117" i="100" s="1"/>
  <c r="AB117" i="100" s="1"/>
  <c r="AC117" i="100" s="1"/>
  <c r="AD117" i="100" s="1"/>
  <c r="AE117" i="100" s="1"/>
  <c r="AF117" i="100" s="1"/>
  <c r="AG117" i="100" s="1"/>
  <c r="AI117" i="100"/>
  <c r="AJ117" i="100" s="1"/>
  <c r="AK117" i="100" s="1"/>
  <c r="AL117" i="100" s="1"/>
  <c r="AM117" i="100" s="1"/>
  <c r="AN117" i="100" s="1"/>
  <c r="AO117" i="100" s="1"/>
  <c r="AP117" i="100" s="1"/>
  <c r="AQ117" i="100" s="1"/>
  <c r="AR117" i="100" s="1"/>
  <c r="AS117" i="100" s="1"/>
  <c r="AT117" i="100" s="1"/>
  <c r="AU117" i="100" s="1"/>
  <c r="AV117" i="100" s="1"/>
  <c r="AW117" i="100" s="1"/>
  <c r="AX117" i="100" s="1"/>
  <c r="AY117" i="100" s="1"/>
  <c r="AZ117" i="100" s="1"/>
  <c r="BA117" i="100" s="1"/>
  <c r="BB117" i="100" s="1"/>
  <c r="BC117" i="100" s="1"/>
  <c r="BD117" i="100" s="1"/>
  <c r="BE117" i="100" s="1"/>
  <c r="BF117" i="100" s="1"/>
  <c r="BG117" i="100" s="1"/>
  <c r="BH117" i="100" s="1"/>
  <c r="BI117" i="100" s="1"/>
  <c r="BJ117" i="100" s="1"/>
  <c r="BK117" i="100" s="1"/>
  <c r="BL117" i="100" s="1"/>
  <c r="BM117" i="100" s="1"/>
  <c r="BN117" i="100" s="1"/>
  <c r="BO117" i="100" s="1"/>
  <c r="BP117" i="100" s="1"/>
  <c r="S517" i="100"/>
  <c r="S549" i="100" s="1"/>
  <c r="AD401" i="100"/>
  <c r="AE401" i="100"/>
  <c r="AF401" i="100"/>
  <c r="AG401" i="100"/>
  <c r="AH401" i="100"/>
  <c r="L51" i="100"/>
  <c r="L30" i="100"/>
  <c r="W8" i="100"/>
  <c r="W10" i="100" s="1"/>
  <c r="W9" i="100" s="1"/>
  <c r="V8" i="100"/>
  <c r="X8" i="100"/>
  <c r="Y8" i="100"/>
  <c r="Z8" i="100"/>
  <c r="Z10" i="100" s="1"/>
  <c r="AA8" i="100"/>
  <c r="AB8" i="100"/>
  <c r="AB10" i="100" s="1"/>
  <c r="AC8" i="100"/>
  <c r="AC10" i="100" s="1"/>
  <c r="AD8" i="100"/>
  <c r="AE8" i="100"/>
  <c r="AF8" i="100"/>
  <c r="AF10" i="100" s="1"/>
  <c r="AG8" i="100"/>
  <c r="AH10" i="100" s="1"/>
  <c r="AH8" i="100"/>
  <c r="AI8" i="100"/>
  <c r="AI10" i="100" s="1"/>
  <c r="AJ8" i="100"/>
  <c r="AJ10" i="100" s="1"/>
  <c r="AK8" i="100"/>
  <c r="AL8" i="100"/>
  <c r="AL10" i="100" s="1"/>
  <c r="AM8" i="100"/>
  <c r="AN8" i="100"/>
  <c r="AN10" i="100" s="1"/>
  <c r="AO8" i="100"/>
  <c r="AP8" i="100"/>
  <c r="AP10" i="100"/>
  <c r="AQ8" i="100"/>
  <c r="AQ10" i="100" s="1"/>
  <c r="AR8" i="100"/>
  <c r="AS8" i="100"/>
  <c r="AS10" i="100" s="1"/>
  <c r="AT8" i="100"/>
  <c r="AT10" i="100" s="1"/>
  <c r="AU8" i="100"/>
  <c r="AV8" i="100"/>
  <c r="AW8" i="100"/>
  <c r="AX8" i="100"/>
  <c r="AX10" i="100"/>
  <c r="AY8" i="100"/>
  <c r="AZ8" i="100"/>
  <c r="AZ10" i="100" s="1"/>
  <c r="BA8" i="100"/>
  <c r="BA10" i="100" s="1"/>
  <c r="BB8" i="100"/>
  <c r="BB10" i="100" s="1"/>
  <c r="BC8" i="100"/>
  <c r="BD8" i="100"/>
  <c r="BD10" i="100" s="1"/>
  <c r="BE8" i="100"/>
  <c r="BF8" i="100"/>
  <c r="BF10" i="100" s="1"/>
  <c r="BG8" i="100"/>
  <c r="BH8" i="100"/>
  <c r="BH10" i="100" s="1"/>
  <c r="BI8" i="100"/>
  <c r="BI10" i="100" s="1"/>
  <c r="BJ8" i="100"/>
  <c r="AJ410" i="100"/>
  <c r="AK410" i="100" s="1"/>
  <c r="R406" i="100"/>
  <c r="S406" i="100" s="1"/>
  <c r="T406" i="100" s="1"/>
  <c r="U406" i="100" s="1"/>
  <c r="V406" i="100" s="1"/>
  <c r="W406" i="100" s="1"/>
  <c r="X406" i="100" s="1"/>
  <c r="Y406" i="100" s="1"/>
  <c r="Z406" i="100" s="1"/>
  <c r="AA406" i="100" s="1"/>
  <c r="AB406" i="100" s="1"/>
  <c r="AC406" i="100" s="1"/>
  <c r="AD406" i="100" s="1"/>
  <c r="AE406" i="100" s="1"/>
  <c r="AF406" i="100" s="1"/>
  <c r="AG406" i="100" s="1"/>
  <c r="AH406" i="100" s="1"/>
  <c r="AI406" i="100" s="1"/>
  <c r="AJ406" i="100" s="1"/>
  <c r="AK406" i="100" s="1"/>
  <c r="AL406" i="100" s="1"/>
  <c r="AM406" i="100" s="1"/>
  <c r="AN406" i="100" s="1"/>
  <c r="AO406" i="100" s="1"/>
  <c r="AP406" i="100" s="1"/>
  <c r="AQ406" i="100" s="1"/>
  <c r="AR406" i="100" s="1"/>
  <c r="AS406" i="100" s="1"/>
  <c r="AT406" i="100" s="1"/>
  <c r="AU406" i="100" s="1"/>
  <c r="AV406" i="100" s="1"/>
  <c r="AW406" i="100" s="1"/>
  <c r="AX406" i="100" s="1"/>
  <c r="AY406" i="100" s="1"/>
  <c r="AZ406" i="100" s="1"/>
  <c r="BA406" i="100" s="1"/>
  <c r="BB406" i="100" s="1"/>
  <c r="BC406" i="100" s="1"/>
  <c r="BD406" i="100" s="1"/>
  <c r="BE406" i="100" s="1"/>
  <c r="BF406" i="100" s="1"/>
  <c r="BG406" i="100" s="1"/>
  <c r="BH406" i="100" s="1"/>
  <c r="BI406" i="100" s="1"/>
  <c r="BJ406" i="100" s="1"/>
  <c r="BK406" i="100" s="1"/>
  <c r="BL406" i="100" s="1"/>
  <c r="BM406" i="100" s="1"/>
  <c r="BN406" i="100" s="1"/>
  <c r="BO406" i="100" s="1"/>
  <c r="AJ448" i="100"/>
  <c r="AK448" i="100" s="1"/>
  <c r="AL448" i="100" s="1"/>
  <c r="AM448" i="100" s="1"/>
  <c r="AN448" i="100" s="1"/>
  <c r="AO448" i="100" s="1"/>
  <c r="AP448" i="100" s="1"/>
  <c r="AQ448" i="100" s="1"/>
  <c r="AR448" i="100" s="1"/>
  <c r="AS448" i="100" s="1"/>
  <c r="AT448" i="100" s="1"/>
  <c r="AU448" i="100" s="1"/>
  <c r="AV448" i="100" s="1"/>
  <c r="AW448" i="100" s="1"/>
  <c r="AX448" i="100" s="1"/>
  <c r="AY448" i="100" s="1"/>
  <c r="AZ448" i="100" s="1"/>
  <c r="BA448" i="100" s="1"/>
  <c r="BB448" i="100" s="1"/>
  <c r="BC448" i="100" s="1"/>
  <c r="BD448" i="100" s="1"/>
  <c r="BE448" i="100" s="1"/>
  <c r="BF448" i="100" s="1"/>
  <c r="BG448" i="100" s="1"/>
  <c r="BH448" i="100" s="1"/>
  <c r="BI448" i="100" s="1"/>
  <c r="BJ448" i="100" s="1"/>
  <c r="BK448" i="100" s="1"/>
  <c r="BL448" i="100" s="1"/>
  <c r="BM448" i="100" s="1"/>
  <c r="BN448" i="100" s="1"/>
  <c r="BO448" i="100" s="1"/>
  <c r="BP448" i="100" s="1"/>
  <c r="AI417" i="100"/>
  <c r="AH417" i="100"/>
  <c r="AG417" i="100"/>
  <c r="AF417" i="100"/>
  <c r="AE417" i="100"/>
  <c r="AD417" i="100"/>
  <c r="AC417" i="100"/>
  <c r="AB417" i="100"/>
  <c r="AA417" i="100"/>
  <c r="Z417" i="100"/>
  <c r="Y417" i="100"/>
  <c r="X417" i="100"/>
  <c r="W417" i="100"/>
  <c r="V417" i="100"/>
  <c r="U417" i="100"/>
  <c r="T398" i="100"/>
  <c r="T417" i="100"/>
  <c r="S398" i="100"/>
  <c r="S417" i="100"/>
  <c r="AB183" i="100"/>
  <c r="AC183" i="100"/>
  <c r="AD183" i="100"/>
  <c r="AE183" i="100"/>
  <c r="AF183" i="100"/>
  <c r="AG183" i="100"/>
  <c r="AH183" i="100"/>
  <c r="AI183" i="100"/>
  <c r="AK183" i="100"/>
  <c r="AL183" i="100" s="1"/>
  <c r="AM183" i="100" s="1"/>
  <c r="AN183" i="100" s="1"/>
  <c r="AO183" i="100" s="1"/>
  <c r="AP183" i="100" s="1"/>
  <c r="AQ183" i="100" s="1"/>
  <c r="AR183" i="100" s="1"/>
  <c r="AS183" i="100" s="1"/>
  <c r="AT183" i="100" s="1"/>
  <c r="AU183" i="100" s="1"/>
  <c r="AV183" i="100" s="1"/>
  <c r="AW183" i="100" s="1"/>
  <c r="AX183" i="100" s="1"/>
  <c r="AY183" i="100" s="1"/>
  <c r="AZ183" i="100" s="1"/>
  <c r="BA183" i="100" s="1"/>
  <c r="BB183" i="100" s="1"/>
  <c r="BC183" i="100" s="1"/>
  <c r="BD183" i="100" s="1"/>
  <c r="BE183" i="100" s="1"/>
  <c r="BF183" i="100" s="1"/>
  <c r="BG183" i="100" s="1"/>
  <c r="BH183" i="100" s="1"/>
  <c r="BI183" i="100" s="1"/>
  <c r="BJ183" i="100" s="1"/>
  <c r="BK183" i="100" s="1"/>
  <c r="BL183" i="100" s="1"/>
  <c r="BM183" i="100" s="1"/>
  <c r="BN183" i="100" s="1"/>
  <c r="BO183" i="100" s="1"/>
  <c r="BP183" i="100" s="1"/>
  <c r="M175" i="100"/>
  <c r="N175" i="100" s="1"/>
  <c r="O175" i="100" s="1"/>
  <c r="P175" i="100" s="1"/>
  <c r="Q175" i="100" s="1"/>
  <c r="R175" i="100" s="1"/>
  <c r="S175" i="100" s="1"/>
  <c r="T175" i="100" s="1"/>
  <c r="U175" i="100" s="1"/>
  <c r="V175" i="100" s="1"/>
  <c r="W175" i="100" s="1"/>
  <c r="X175" i="100" s="1"/>
  <c r="Y175" i="100" s="1"/>
  <c r="Z175" i="100" s="1"/>
  <c r="U238" i="100"/>
  <c r="V238" i="100" s="1"/>
  <c r="W238" i="100" s="1"/>
  <c r="X238" i="100" s="1"/>
  <c r="Y238" i="100" s="1"/>
  <c r="Z238" i="100" s="1"/>
  <c r="AA238" i="100" s="1"/>
  <c r="AB238" i="100" s="1"/>
  <c r="AC238" i="100" s="1"/>
  <c r="AD238" i="100" s="1"/>
  <c r="AE238" i="100" s="1"/>
  <c r="AF238" i="100" s="1"/>
  <c r="AG238" i="100" s="1"/>
  <c r="AH238" i="100" s="1"/>
  <c r="AI238" i="100" s="1"/>
  <c r="AJ238" i="100" s="1"/>
  <c r="AK238" i="100" s="1"/>
  <c r="AL238" i="100" s="1"/>
  <c r="AM238" i="100" s="1"/>
  <c r="AN238" i="100" s="1"/>
  <c r="AO238" i="100" s="1"/>
  <c r="AP238" i="100" s="1"/>
  <c r="AQ238" i="100" s="1"/>
  <c r="AR238" i="100" s="1"/>
  <c r="AS238" i="100" s="1"/>
  <c r="AT238" i="100" s="1"/>
  <c r="AU238" i="100" s="1"/>
  <c r="AV238" i="100" s="1"/>
  <c r="AW238" i="100" s="1"/>
  <c r="AX238" i="100" s="1"/>
  <c r="AY238" i="100" s="1"/>
  <c r="AZ238" i="100" s="1"/>
  <c r="BA238" i="100" s="1"/>
  <c r="BB238" i="100" s="1"/>
  <c r="BC238" i="100" s="1"/>
  <c r="BD238" i="100" s="1"/>
  <c r="BE238" i="100" s="1"/>
  <c r="BF238" i="100" s="1"/>
  <c r="BG238" i="100" s="1"/>
  <c r="BH238" i="100" s="1"/>
  <c r="BI238" i="100" s="1"/>
  <c r="BJ238" i="100" s="1"/>
  <c r="BK238" i="100" s="1"/>
  <c r="BL238" i="100" s="1"/>
  <c r="BM238" i="100" s="1"/>
  <c r="BN238" i="100" s="1"/>
  <c r="BO238" i="100" s="1"/>
  <c r="BP238" i="100" s="1"/>
  <c r="Z212" i="100"/>
  <c r="Z219" i="100"/>
  <c r="S378" i="100"/>
  <c r="S379" i="100" s="1"/>
  <c r="R383" i="100"/>
  <c r="S383" i="100" s="1"/>
  <c r="T383" i="100" s="1"/>
  <c r="U383" i="100" s="1"/>
  <c r="V383" i="100" s="1"/>
  <c r="W383" i="100" s="1"/>
  <c r="X383" i="100" s="1"/>
  <c r="Y383" i="100" s="1"/>
  <c r="Z383" i="100" s="1"/>
  <c r="AA383" i="100" s="1"/>
  <c r="AB383" i="100" s="1"/>
  <c r="AC383" i="100" s="1"/>
  <c r="AD383" i="100" s="1"/>
  <c r="AE383" i="100" s="1"/>
  <c r="AF383" i="100" s="1"/>
  <c r="AG383" i="100" s="1"/>
  <c r="AH383" i="100" s="1"/>
  <c r="AI383" i="100" s="1"/>
  <c r="AJ383" i="100" s="1"/>
  <c r="AK383" i="100" s="1"/>
  <c r="AL383" i="100" s="1"/>
  <c r="AM383" i="100" s="1"/>
  <c r="AN383" i="100" s="1"/>
  <c r="AO383" i="100" s="1"/>
  <c r="AP383" i="100" s="1"/>
  <c r="AQ383" i="100" s="1"/>
  <c r="AR383" i="100" s="1"/>
  <c r="AS383" i="100" s="1"/>
  <c r="AT383" i="100" s="1"/>
  <c r="AU383" i="100" s="1"/>
  <c r="AV383" i="100" s="1"/>
  <c r="AW383" i="100" s="1"/>
  <c r="AX383" i="100" s="1"/>
  <c r="AY383" i="100" s="1"/>
  <c r="AZ383" i="100" s="1"/>
  <c r="BA383" i="100" s="1"/>
  <c r="BB383" i="100" s="1"/>
  <c r="BC383" i="100" s="1"/>
  <c r="BD383" i="100" s="1"/>
  <c r="BE383" i="100" s="1"/>
  <c r="BF383" i="100" s="1"/>
  <c r="BG383" i="100" s="1"/>
  <c r="BH383" i="100" s="1"/>
  <c r="BI383" i="100" s="1"/>
  <c r="BJ383" i="100" s="1"/>
  <c r="BK383" i="100" s="1"/>
  <c r="BL383" i="100" s="1"/>
  <c r="BM383" i="100" s="1"/>
  <c r="BN383" i="100" s="1"/>
  <c r="BO383" i="100" s="1"/>
  <c r="BP383" i="100" s="1"/>
  <c r="Y212" i="100"/>
  <c r="Y219" i="100"/>
  <c r="X212" i="100"/>
  <c r="X219" i="100"/>
  <c r="W212" i="100"/>
  <c r="W219" i="100"/>
  <c r="V212" i="100"/>
  <c r="V219" i="100"/>
  <c r="U212" i="100"/>
  <c r="U219" i="100"/>
  <c r="T212" i="100"/>
  <c r="T219" i="100"/>
  <c r="S238" i="100"/>
  <c r="R238" i="100" s="1"/>
  <c r="Q238" i="100" s="1"/>
  <c r="S212" i="100"/>
  <c r="S219" i="100"/>
  <c r="R212" i="100"/>
  <c r="R219" i="100"/>
  <c r="R379" i="100"/>
  <c r="AA66" i="100"/>
  <c r="X70" i="104" s="1"/>
  <c r="Z66" i="100"/>
  <c r="Y66" i="100"/>
  <c r="V70" i="104" s="1"/>
  <c r="X66" i="100"/>
  <c r="W66" i="100"/>
  <c r="W64" i="100" s="1"/>
  <c r="V66" i="100"/>
  <c r="S70" i="104" s="1"/>
  <c r="U66" i="100"/>
  <c r="U64" i="100" s="1"/>
  <c r="S51" i="100"/>
  <c r="S128" i="100"/>
  <c r="S127" i="100"/>
  <c r="V22" i="100"/>
  <c r="S491" i="100"/>
  <c r="R491" i="100" s="1"/>
  <c r="R492" i="100" s="1"/>
  <c r="L100" i="100"/>
  <c r="M101" i="100"/>
  <c r="M9" i="100"/>
  <c r="M30" i="100" s="1"/>
  <c r="N101" i="100"/>
  <c r="O101" i="100"/>
  <c r="P101" i="100"/>
  <c r="Q101" i="100"/>
  <c r="Q100" i="100" s="1"/>
  <c r="Q30" i="100"/>
  <c r="Q80" i="100" s="1"/>
  <c r="R101" i="100"/>
  <c r="R9" i="100"/>
  <c r="S73" i="100"/>
  <c r="T73" i="100"/>
  <c r="U73" i="100"/>
  <c r="V30" i="100"/>
  <c r="AB488" i="100"/>
  <c r="AC488" i="100"/>
  <c r="AD488" i="100"/>
  <c r="AE488" i="100"/>
  <c r="AF488" i="100"/>
  <c r="AG488" i="100"/>
  <c r="AH488" i="100"/>
  <c r="AI488" i="100"/>
  <c r="P458" i="100"/>
  <c r="P457" i="100"/>
  <c r="M186" i="100"/>
  <c r="L80" i="100"/>
  <c r="O72" i="100"/>
  <c r="O87" i="100" s="1"/>
  <c r="N72" i="100"/>
  <c r="N87" i="100" s="1"/>
  <c r="M72" i="100"/>
  <c r="M87" i="100"/>
  <c r="O700" i="100"/>
  <c r="N700" i="100"/>
  <c r="M700" i="100"/>
  <c r="L700" i="100"/>
  <c r="M726" i="100"/>
  <c r="N726" i="100"/>
  <c r="O726" i="100"/>
  <c r="P726" i="100"/>
  <c r="Q726" i="100"/>
  <c r="R726" i="100"/>
  <c r="S726" i="100"/>
  <c r="T726" i="100"/>
  <c r="L726" i="100"/>
  <c r="R51" i="100"/>
  <c r="S561" i="100" s="1"/>
  <c r="Q51" i="100"/>
  <c r="P51" i="100"/>
  <c r="O51" i="100"/>
  <c r="N51" i="100"/>
  <c r="M51" i="100"/>
  <c r="M50" i="100" s="1"/>
  <c r="AB44" i="100"/>
  <c r="M18" i="100"/>
  <c r="N18" i="100" s="1"/>
  <c r="O18" i="100" s="1"/>
  <c r="P18" i="100" s="1"/>
  <c r="R18" i="100"/>
  <c r="S18" i="100" s="1"/>
  <c r="T18" i="100" s="1"/>
  <c r="U18" i="100" s="1"/>
  <c r="AP22" i="100"/>
  <c r="AO22" i="100"/>
  <c r="AN22" i="100"/>
  <c r="AM22" i="100"/>
  <c r="AL22" i="100"/>
  <c r="AK22" i="100"/>
  <c r="AJ22" i="100"/>
  <c r="AI22" i="100"/>
  <c r="AH22" i="100"/>
  <c r="AG22" i="100"/>
  <c r="AF22" i="100"/>
  <c r="AE22" i="100"/>
  <c r="AD22" i="100"/>
  <c r="AC22" i="100"/>
  <c r="AB22" i="100"/>
  <c r="AA22" i="100"/>
  <c r="Z22" i="100"/>
  <c r="Y22" i="100"/>
  <c r="X22" i="100"/>
  <c r="W22" i="100"/>
  <c r="U22" i="100"/>
  <c r="T22" i="100"/>
  <c r="S22" i="100"/>
  <c r="R22" i="100"/>
  <c r="Q22" i="100"/>
  <c r="P8" i="100"/>
  <c r="O8" i="100"/>
  <c r="N8" i="100"/>
  <c r="M8" i="100"/>
  <c r="L8" i="100"/>
  <c r="BA29" i="107"/>
  <c r="S382" i="100"/>
  <c r="T382" i="100" s="1"/>
  <c r="U382" i="100" s="1"/>
  <c r="V382" i="100" s="1"/>
  <c r="W382" i="100" s="1"/>
  <c r="X382" i="100" s="1"/>
  <c r="Y382" i="100" s="1"/>
  <c r="Z382" i="100" s="1"/>
  <c r="AA382" i="100" s="1"/>
  <c r="AB382" i="100" s="1"/>
  <c r="AC382" i="100" s="1"/>
  <c r="AD382" i="100" s="1"/>
  <c r="AE382" i="100" s="1"/>
  <c r="AF382" i="100" s="1"/>
  <c r="AG382" i="100" s="1"/>
  <c r="AH382" i="100" s="1"/>
  <c r="AI382" i="100" s="1"/>
  <c r="AJ382" i="100" s="1"/>
  <c r="AK382" i="100" s="1"/>
  <c r="AL382" i="100" s="1"/>
  <c r="AM382" i="100" s="1"/>
  <c r="AN382" i="100" s="1"/>
  <c r="AO382" i="100" s="1"/>
  <c r="AP382" i="100" s="1"/>
  <c r="AQ382" i="100" s="1"/>
  <c r="AR382" i="100" s="1"/>
  <c r="AS382" i="100" s="1"/>
  <c r="AT382" i="100" s="1"/>
  <c r="AU382" i="100" s="1"/>
  <c r="AV382" i="100" s="1"/>
  <c r="AW382" i="100" s="1"/>
  <c r="AX382" i="100" s="1"/>
  <c r="AY382" i="100" s="1"/>
  <c r="AZ382" i="100" s="1"/>
  <c r="BA382" i="100" s="1"/>
  <c r="BB382" i="100" s="1"/>
  <c r="BC382" i="100" s="1"/>
  <c r="BD382" i="100" s="1"/>
  <c r="BE382" i="100" s="1"/>
  <c r="BF382" i="100" s="1"/>
  <c r="BG382" i="100" s="1"/>
  <c r="BH382" i="100" s="1"/>
  <c r="BI382" i="100" s="1"/>
  <c r="BJ382" i="100" s="1"/>
  <c r="BK382" i="100" s="1"/>
  <c r="BL382" i="100" s="1"/>
  <c r="BM382" i="100" s="1"/>
  <c r="BN382" i="100" s="1"/>
  <c r="BO382" i="100" s="1"/>
  <c r="BP382" i="100" s="1"/>
  <c r="L771" i="100"/>
  <c r="L772" i="100" s="1"/>
  <c r="L773" i="100" s="1"/>
  <c r="L774" i="100" s="1"/>
  <c r="L775" i="100" s="1"/>
  <c r="L776" i="100" s="1"/>
  <c r="L777" i="100" s="1"/>
  <c r="L778" i="100" s="1"/>
  <c r="L779" i="100" s="1"/>
  <c r="L780" i="100" s="1"/>
  <c r="L781" i="100" s="1"/>
  <c r="L782" i="100" s="1"/>
  <c r="L783" i="100" s="1"/>
  <c r="L784" i="100" s="1"/>
  <c r="L785" i="100" s="1"/>
  <c r="L786" i="100" s="1"/>
  <c r="L787" i="100" s="1"/>
  <c r="L788" i="100" s="1"/>
  <c r="L789" i="100" s="1"/>
  <c r="L790" i="100" s="1"/>
  <c r="L791" i="100" s="1"/>
  <c r="L792" i="100" s="1"/>
  <c r="L793" i="100" s="1"/>
  <c r="L794" i="100" s="1"/>
  <c r="L795" i="100" s="1"/>
  <c r="L796" i="100" s="1"/>
  <c r="L797" i="100" s="1"/>
  <c r="L798" i="100" s="1"/>
  <c r="L799" i="100" s="1"/>
  <c r="L800" i="100" s="1"/>
  <c r="L801" i="100" s="1"/>
  <c r="L802" i="100" s="1"/>
  <c r="L803" i="100" s="1"/>
  <c r="L804" i="100" s="1"/>
  <c r="L805" i="100" s="1"/>
  <c r="L806" i="100" s="1"/>
  <c r="L807" i="100" s="1"/>
  <c r="L808" i="100" s="1"/>
  <c r="L809" i="100" s="1"/>
  <c r="L810" i="100" s="1"/>
  <c r="L811" i="100" s="1"/>
  <c r="L812" i="100" s="1"/>
  <c r="L813" i="100" s="1"/>
  <c r="L814" i="100" s="1"/>
  <c r="L815" i="100" s="1"/>
  <c r="L816" i="100" s="1"/>
  <c r="L817" i="100" s="1"/>
  <c r="L818" i="100" s="1"/>
  <c r="L819" i="100" s="1"/>
  <c r="L820" i="100" s="1"/>
  <c r="L821" i="100" s="1"/>
  <c r="L822" i="100" s="1"/>
  <c r="L823" i="100" s="1"/>
  <c r="L824" i="100" s="1"/>
  <c r="L825" i="100" s="1"/>
  <c r="L826" i="100" s="1"/>
  <c r="L827" i="100" s="1"/>
  <c r="L828" i="100" s="1"/>
  <c r="L829" i="100" s="1"/>
  <c r="L830" i="100" s="1"/>
  <c r="L831" i="100" s="1"/>
  <c r="L832" i="100" s="1"/>
  <c r="L833" i="100" s="1"/>
  <c r="L834" i="100" s="1"/>
  <c r="L835" i="100" s="1"/>
  <c r="L836" i="100" s="1"/>
  <c r="L837" i="100" s="1"/>
  <c r="L838" i="100" s="1"/>
  <c r="L839" i="100" s="1"/>
  <c r="L840" i="100" s="1"/>
  <c r="L841" i="100" s="1"/>
  <c r="L842" i="100" s="1"/>
  <c r="L843" i="100" s="1"/>
  <c r="L844" i="100" s="1"/>
  <c r="L845" i="100" s="1"/>
  <c r="L846" i="100" s="1"/>
  <c r="L847" i="100" s="1"/>
  <c r="L848" i="100" s="1"/>
  <c r="L849" i="100" s="1"/>
  <c r="L850" i="100" s="1"/>
  <c r="L851" i="100" s="1"/>
  <c r="L852" i="100" s="1"/>
  <c r="L853" i="100" s="1"/>
  <c r="L854" i="100" s="1"/>
  <c r="L855" i="100" s="1"/>
  <c r="L856" i="100" s="1"/>
  <c r="L857" i="100" s="1"/>
  <c r="L858" i="100" s="1"/>
  <c r="L859" i="100" s="1"/>
  <c r="L860" i="100" s="1"/>
  <c r="L861" i="100" s="1"/>
  <c r="L862" i="100" s="1"/>
  <c r="L863" i="100" s="1"/>
  <c r="L864" i="100" s="1"/>
  <c r="L865" i="100" s="1"/>
  <c r="L866" i="100" s="1"/>
  <c r="L867" i="100" s="1"/>
  <c r="L868" i="100" s="1"/>
  <c r="L869" i="100" s="1"/>
  <c r="L870" i="100" s="1"/>
  <c r="L871" i="100" s="1"/>
  <c r="L872" i="100" s="1"/>
  <c r="L873" i="100" s="1"/>
  <c r="L874" i="100" s="1"/>
  <c r="L875" i="100" s="1"/>
  <c r="L876" i="100" s="1"/>
  <c r="L877" i="100" s="1"/>
  <c r="L878" i="100" s="1"/>
  <c r="L879" i="100" s="1"/>
  <c r="L880" i="100" s="1"/>
  <c r="L881" i="100" s="1"/>
  <c r="L882" i="100" s="1"/>
  <c r="L883" i="100" s="1"/>
  <c r="L884" i="100" s="1"/>
  <c r="L885" i="100" s="1"/>
  <c r="L886" i="100" s="1"/>
  <c r="L887" i="100" s="1"/>
  <c r="L888" i="100" s="1"/>
  <c r="L889" i="100" s="1"/>
  <c r="L890" i="100" s="1"/>
  <c r="L891" i="100" s="1"/>
  <c r="L892" i="100" s="1"/>
  <c r="L893" i="100" s="1"/>
  <c r="L894" i="100" s="1"/>
  <c r="L895" i="100" s="1"/>
  <c r="L896" i="100" s="1"/>
  <c r="L897" i="100" s="1"/>
  <c r="L898" i="100" s="1"/>
  <c r="L899" i="100" s="1"/>
  <c r="L900" i="100" s="1"/>
  <c r="L901" i="100" s="1"/>
  <c r="L902" i="100" s="1"/>
  <c r="L903" i="100" s="1"/>
  <c r="L904" i="100" s="1"/>
  <c r="L905" i="100" s="1"/>
  <c r="L906" i="100" s="1"/>
  <c r="L907" i="100" s="1"/>
  <c r="L908" i="100" s="1"/>
  <c r="L909" i="100" s="1"/>
  <c r="L910" i="100" s="1"/>
  <c r="L911" i="100" s="1"/>
  <c r="L912" i="100" s="1"/>
  <c r="L913" i="100" s="1"/>
  <c r="L914" i="100" s="1"/>
  <c r="L915" i="100" s="1"/>
  <c r="L916" i="100" s="1"/>
  <c r="L917" i="100" s="1"/>
  <c r="L918" i="100" s="1"/>
  <c r="L919" i="100" s="1"/>
  <c r="L920" i="100" s="1"/>
  <c r="L921" i="100" s="1"/>
  <c r="L922" i="100" s="1"/>
  <c r="L923" i="100" s="1"/>
  <c r="L924" i="100" s="1"/>
  <c r="L925" i="100" s="1"/>
  <c r="L926" i="100" s="1"/>
  <c r="L927" i="100" s="1"/>
  <c r="L928" i="100" s="1"/>
  <c r="L929" i="100" s="1"/>
  <c r="L930" i="100" s="1"/>
  <c r="L931" i="100" s="1"/>
  <c r="L932" i="100" s="1"/>
  <c r="L933" i="100" s="1"/>
  <c r="L934" i="100" s="1"/>
  <c r="L935" i="100" s="1"/>
  <c r="L936" i="100" s="1"/>
  <c r="L937" i="100" s="1"/>
  <c r="L938" i="100" s="1"/>
  <c r="L939" i="100" s="1"/>
  <c r="L940" i="100" s="1"/>
  <c r="L941" i="100" s="1"/>
  <c r="L942" i="100" s="1"/>
  <c r="L943" i="100" s="1"/>
  <c r="L944" i="100" s="1"/>
  <c r="L945" i="100" s="1"/>
  <c r="L946" i="100" s="1"/>
  <c r="L947" i="100" s="1"/>
  <c r="L948" i="100" s="1"/>
  <c r="L949" i="100" s="1"/>
  <c r="L950" i="100" s="1"/>
  <c r="L951" i="100" s="1"/>
  <c r="L952" i="100" s="1"/>
  <c r="L953" i="100" s="1"/>
  <c r="L954" i="100" s="1"/>
  <c r="L955" i="100" s="1"/>
  <c r="L956" i="100" s="1"/>
  <c r="L957" i="100" s="1"/>
  <c r="L958" i="100" s="1"/>
  <c r="L959" i="100" s="1"/>
  <c r="L960" i="100" s="1"/>
  <c r="L961" i="100" s="1"/>
  <c r="L962" i="100" s="1"/>
  <c r="L963" i="100" s="1"/>
  <c r="L964" i="100" s="1"/>
  <c r="L965" i="100" s="1"/>
  <c r="L966" i="100" s="1"/>
  <c r="L967" i="100" s="1"/>
  <c r="L968" i="100" s="1"/>
  <c r="L969" i="100" s="1"/>
  <c r="L970" i="100" s="1"/>
  <c r="L971" i="100" s="1"/>
  <c r="L972" i="100" s="1"/>
  <c r="L973" i="100" s="1"/>
  <c r="L974" i="100" s="1"/>
  <c r="L975" i="100" s="1"/>
  <c r="L976" i="100" s="1"/>
  <c r="L977" i="100" s="1"/>
  <c r="L978" i="100" s="1"/>
  <c r="L979" i="100" s="1"/>
  <c r="L980" i="100" s="1"/>
  <c r="L981" i="100" s="1"/>
  <c r="L982" i="100" s="1"/>
  <c r="L983" i="100" s="1"/>
  <c r="L984" i="100" s="1"/>
  <c r="L985" i="100" s="1"/>
  <c r="L986" i="100" s="1"/>
  <c r="L987" i="100" s="1"/>
  <c r="L988" i="100" s="1"/>
  <c r="L989" i="100" s="1"/>
  <c r="L990" i="100" s="1"/>
  <c r="L991" i="100" s="1"/>
  <c r="L992" i="100" s="1"/>
  <c r="L993" i="100" s="1"/>
  <c r="L994" i="100" s="1"/>
  <c r="L995" i="100" s="1"/>
  <c r="L996" i="100" s="1"/>
  <c r="L997" i="100" s="1"/>
  <c r="L998" i="100" s="1"/>
  <c r="L999" i="100" s="1"/>
  <c r="L1000" i="100" s="1"/>
  <c r="L1001" i="100" s="1"/>
  <c r="L1002" i="100" s="1"/>
  <c r="L1003" i="100" s="1"/>
  <c r="L1004" i="100" s="1"/>
  <c r="L1005" i="100" s="1"/>
  <c r="L1006" i="100" s="1"/>
  <c r="L1007" i="100" s="1"/>
  <c r="L1008" i="100" s="1"/>
  <c r="L1009" i="100" s="1"/>
  <c r="L1010" i="100" s="1"/>
  <c r="L1011" i="100" s="1"/>
  <c r="L1012" i="100" s="1"/>
  <c r="L1013" i="100" s="1"/>
  <c r="L1014" i="100" s="1"/>
  <c r="L1015" i="100" s="1"/>
  <c r="L1016" i="100" s="1"/>
  <c r="L1017" i="100" s="1"/>
  <c r="L1018" i="100" s="1"/>
  <c r="L1019" i="100" s="1"/>
  <c r="L1020" i="100" s="1"/>
  <c r="L1021" i="100" s="1"/>
  <c r="L1022" i="100" s="1"/>
  <c r="L1023" i="100" s="1"/>
  <c r="L1024" i="100" s="1"/>
  <c r="L1025" i="100" s="1"/>
  <c r="L1026" i="100" s="1"/>
  <c r="L1027" i="100" s="1"/>
  <c r="L1028" i="100" s="1"/>
  <c r="L1029" i="100" s="1"/>
  <c r="L1030" i="100" s="1"/>
  <c r="L1031" i="100" s="1"/>
  <c r="L1032" i="100" s="1"/>
  <c r="L1033" i="100" s="1"/>
  <c r="L1034" i="100" s="1"/>
  <c r="L1035" i="100" s="1"/>
  <c r="L1036" i="100" s="1"/>
  <c r="L1037" i="100" s="1"/>
  <c r="L1038" i="100" s="1"/>
  <c r="L1039" i="100" s="1"/>
  <c r="L1040" i="100" s="1"/>
  <c r="L1041" i="100" s="1"/>
  <c r="L1042" i="100" s="1"/>
  <c r="L1043" i="100" s="1"/>
  <c r="L1044" i="100" s="1"/>
  <c r="L1045" i="100" s="1"/>
  <c r="L1046" i="100" s="1"/>
  <c r="L1047" i="100" s="1"/>
  <c r="L1048" i="100" s="1"/>
  <c r="L1049" i="100" s="1"/>
  <c r="L1050" i="100" s="1"/>
  <c r="L1051" i="100" s="1"/>
  <c r="L1052" i="100" s="1"/>
  <c r="L1053" i="100" s="1"/>
  <c r="L1054" i="100" s="1"/>
  <c r="L1055" i="100" s="1"/>
  <c r="L1056" i="100" s="1"/>
  <c r="L1057" i="100" s="1"/>
  <c r="L1058" i="100" s="1"/>
  <c r="L1059" i="100" s="1"/>
  <c r="L1060" i="100" s="1"/>
  <c r="L1061" i="100" s="1"/>
  <c r="L1062" i="100" s="1"/>
  <c r="L1063" i="100" s="1"/>
  <c r="L1064" i="100" s="1"/>
  <c r="L1065" i="100" s="1"/>
  <c r="L1066" i="100" s="1"/>
  <c r="L1067" i="100" s="1"/>
  <c r="L1068" i="100" s="1"/>
  <c r="L1069" i="100" s="1"/>
  <c r="L1070" i="100" s="1"/>
  <c r="L1071" i="100" s="1"/>
  <c r="L1072" i="100" s="1"/>
  <c r="L1073" i="100" s="1"/>
  <c r="L1074" i="100" s="1"/>
  <c r="L1075" i="100" s="1"/>
  <c r="L1076" i="100" s="1"/>
  <c r="L1077" i="100" s="1"/>
  <c r="L1078" i="100" s="1"/>
  <c r="L1079" i="100" s="1"/>
  <c r="L1080" i="100" s="1"/>
  <c r="L1081" i="100" s="1"/>
  <c r="L1082" i="100" s="1"/>
  <c r="L1083" i="100" s="1"/>
  <c r="L1084" i="100" s="1"/>
  <c r="L1085" i="100" s="1"/>
  <c r="L1086" i="100" s="1"/>
  <c r="L1087" i="100" s="1"/>
  <c r="L1088" i="100" s="1"/>
  <c r="L1089" i="100" s="1"/>
  <c r="L1090" i="100" s="1"/>
  <c r="L1091" i="100" s="1"/>
  <c r="L1092" i="100" s="1"/>
  <c r="L1093" i="100" s="1"/>
  <c r="L1094" i="100" s="1"/>
  <c r="L1095" i="100" s="1"/>
  <c r="L1096" i="100" s="1"/>
  <c r="L1097" i="100" s="1"/>
  <c r="L1098" i="100" s="1"/>
  <c r="L1099" i="100" s="1"/>
  <c r="L1100" i="100" s="1"/>
  <c r="L1101" i="100" s="1"/>
  <c r="L1102" i="100" s="1"/>
  <c r="L1103" i="100" s="1"/>
  <c r="L1104" i="100" s="1"/>
  <c r="L1105" i="100" s="1"/>
  <c r="L1106" i="100" s="1"/>
  <c r="L1107" i="100" s="1"/>
  <c r="L1108" i="100" s="1"/>
  <c r="L1109" i="100" s="1"/>
  <c r="L1110" i="100" s="1"/>
  <c r="L1111" i="100" s="1"/>
  <c r="L1112" i="100" s="1"/>
  <c r="L1113" i="100" s="1"/>
  <c r="L1114" i="100" s="1"/>
  <c r="L1115" i="100" s="1"/>
  <c r="L1116" i="100" s="1"/>
  <c r="L1117" i="100" s="1"/>
  <c r="L1118" i="100" s="1"/>
  <c r="L1119" i="100" s="1"/>
  <c r="L1120" i="100" s="1"/>
  <c r="L1121" i="100" s="1"/>
  <c r="L1122" i="100" s="1"/>
  <c r="L1123" i="100" s="1"/>
  <c r="L1124" i="100" s="1"/>
  <c r="L1125" i="100" s="1"/>
  <c r="L1126" i="100" s="1"/>
  <c r="L1127" i="100" s="1"/>
  <c r="L1128" i="100" s="1"/>
  <c r="L1129" i="100" s="1"/>
  <c r="L1130" i="100" s="1"/>
  <c r="L1131" i="100" s="1"/>
  <c r="L1132" i="100" s="1"/>
  <c r="L1133" i="100" s="1"/>
  <c r="L1134" i="100" s="1"/>
  <c r="L1135" i="100" s="1"/>
  <c r="L1136" i="100" s="1"/>
  <c r="L1137" i="100" s="1"/>
  <c r="L1138" i="100" s="1"/>
  <c r="L1139" i="100" s="1"/>
  <c r="L1140" i="100" s="1"/>
  <c r="L1141" i="100" s="1"/>
  <c r="L1142" i="100" s="1"/>
  <c r="L1143" i="100" s="1"/>
  <c r="L1144" i="100" s="1"/>
  <c r="L1145" i="100" s="1"/>
  <c r="L1146" i="100" s="1"/>
  <c r="L1147" i="100" s="1"/>
  <c r="L1148" i="100" s="1"/>
  <c r="L1149" i="100" s="1"/>
  <c r="L1150" i="100" s="1"/>
  <c r="L1151" i="100" s="1"/>
  <c r="L1152" i="100" s="1"/>
  <c r="L1153" i="100" s="1"/>
  <c r="L1154" i="100" s="1"/>
  <c r="L1155" i="100" s="1"/>
  <c r="L1156" i="100" s="1"/>
  <c r="L1157" i="100" s="1"/>
  <c r="L1158" i="100" s="1"/>
  <c r="L1159" i="100" s="1"/>
  <c r="L1160" i="100" s="1"/>
  <c r="L1161" i="100" s="1"/>
  <c r="L1162" i="100" s="1"/>
  <c r="L1163" i="100" s="1"/>
  <c r="L1164" i="100" s="1"/>
  <c r="L1165" i="100" s="1"/>
  <c r="L1166" i="100" s="1"/>
  <c r="L1167" i="100" s="1"/>
  <c r="L1168" i="100" s="1"/>
  <c r="L1169" i="100" s="1"/>
  <c r="L1170" i="100" s="1"/>
  <c r="L1171" i="100" s="1"/>
  <c r="L1172" i="100" s="1"/>
  <c r="L1173" i="100" s="1"/>
  <c r="L1174" i="100" s="1"/>
  <c r="L1175" i="100" s="1"/>
  <c r="L1176" i="100" s="1"/>
  <c r="L1177" i="100" s="1"/>
  <c r="L1178" i="100" s="1"/>
  <c r="L1179" i="100" s="1"/>
  <c r="L1180" i="100" s="1"/>
  <c r="L1181" i="100" s="1"/>
  <c r="L1182" i="100" s="1"/>
  <c r="L1183" i="100" s="1"/>
  <c r="L1184" i="100" s="1"/>
  <c r="L1185" i="100" s="1"/>
  <c r="L1186" i="100" s="1"/>
  <c r="L1187" i="100" s="1"/>
  <c r="L1188" i="100" s="1"/>
  <c r="L1189" i="100" s="1"/>
  <c r="L1190" i="100" s="1"/>
  <c r="L1191" i="100" s="1"/>
  <c r="L1192" i="100" s="1"/>
  <c r="L1193" i="100" s="1"/>
  <c r="L1194" i="100" s="1"/>
  <c r="L1195" i="100" s="1"/>
  <c r="L1196" i="100" s="1"/>
  <c r="L1197" i="100" s="1"/>
  <c r="L1198" i="100" s="1"/>
  <c r="L1199" i="100" s="1"/>
  <c r="L1200" i="100" s="1"/>
  <c r="L1201" i="100" s="1"/>
  <c r="L1202" i="100" s="1"/>
  <c r="L1203" i="100" s="1"/>
  <c r="L1204" i="100" s="1"/>
  <c r="L1205" i="100" s="1"/>
  <c r="L1206" i="100" s="1"/>
  <c r="L1207" i="100" s="1"/>
  <c r="L1208" i="100" s="1"/>
  <c r="L1209" i="100" s="1"/>
  <c r="P1211" i="100"/>
  <c r="O1211" i="100"/>
  <c r="N1211" i="100"/>
  <c r="M1211" i="100"/>
  <c r="Q626" i="100"/>
  <c r="R622" i="100"/>
  <c r="S622" i="100" s="1"/>
  <c r="T622" i="100" s="1"/>
  <c r="U622" i="100" s="1"/>
  <c r="V622" i="100" s="1"/>
  <c r="W622" i="100" s="1"/>
  <c r="X622" i="100" s="1"/>
  <c r="Y622" i="100" s="1"/>
  <c r="Z622" i="100" s="1"/>
  <c r="AA622" i="100" s="1"/>
  <c r="AB622" i="100" s="1"/>
  <c r="AC622" i="100" s="1"/>
  <c r="AD622" i="100" s="1"/>
  <c r="AE622" i="100" s="1"/>
  <c r="AF622" i="100" s="1"/>
  <c r="AG622" i="100" s="1"/>
  <c r="AH622" i="100" s="1"/>
  <c r="AI622" i="100" s="1"/>
  <c r="AJ622" i="100" s="1"/>
  <c r="AK622" i="100" s="1"/>
  <c r="AL622" i="100" s="1"/>
  <c r="AM622" i="100" s="1"/>
  <c r="AN622" i="100" s="1"/>
  <c r="AO622" i="100" s="1"/>
  <c r="AP622" i="100" s="1"/>
  <c r="AQ622" i="100" s="1"/>
  <c r="AR622" i="100" s="1"/>
  <c r="AS622" i="100" s="1"/>
  <c r="AT622" i="100" s="1"/>
  <c r="AU622" i="100" s="1"/>
  <c r="AV622" i="100" s="1"/>
  <c r="AW622" i="100" s="1"/>
  <c r="AX622" i="100" s="1"/>
  <c r="AY622" i="100" s="1"/>
  <c r="AZ622" i="100" s="1"/>
  <c r="BA622" i="100" s="1"/>
  <c r="BB622" i="100" s="1"/>
  <c r="BC622" i="100" s="1"/>
  <c r="BD622" i="100" s="1"/>
  <c r="BE622" i="100" s="1"/>
  <c r="BF622" i="100" s="1"/>
  <c r="BG622" i="100" s="1"/>
  <c r="BH622" i="100" s="1"/>
  <c r="BI622" i="100" s="1"/>
  <c r="BJ622" i="100" s="1"/>
  <c r="BK622" i="100" s="1"/>
  <c r="BL622" i="100" s="1"/>
  <c r="BM622" i="100" s="1"/>
  <c r="BN622" i="100" s="1"/>
  <c r="BO622" i="100" s="1"/>
  <c r="BP622" i="100" s="1"/>
  <c r="R619" i="100"/>
  <c r="S619" i="100" s="1"/>
  <c r="T619" i="100" s="1"/>
  <c r="U619" i="100" s="1"/>
  <c r="V619" i="100" s="1"/>
  <c r="W619" i="100" s="1"/>
  <c r="X619" i="100" s="1"/>
  <c r="Y619" i="100" s="1"/>
  <c r="Z619" i="100" s="1"/>
  <c r="AA619" i="100" s="1"/>
  <c r="AB619" i="100" s="1"/>
  <c r="AC619" i="100" s="1"/>
  <c r="AD619" i="100" s="1"/>
  <c r="AE619" i="100" s="1"/>
  <c r="AF619" i="100" s="1"/>
  <c r="AG619" i="100" s="1"/>
  <c r="AH619" i="100" s="1"/>
  <c r="AI619" i="100" s="1"/>
  <c r="AJ619" i="100" s="1"/>
  <c r="AK619" i="100" s="1"/>
  <c r="AL619" i="100" s="1"/>
  <c r="AM619" i="100" s="1"/>
  <c r="AN619" i="100" s="1"/>
  <c r="AO619" i="100" s="1"/>
  <c r="AP619" i="100" s="1"/>
  <c r="AQ619" i="100" s="1"/>
  <c r="AR619" i="100" s="1"/>
  <c r="AS619" i="100" s="1"/>
  <c r="AT619" i="100" s="1"/>
  <c r="AU619" i="100" s="1"/>
  <c r="AV619" i="100" s="1"/>
  <c r="AW619" i="100" s="1"/>
  <c r="AX619" i="100" s="1"/>
  <c r="AY619" i="100" s="1"/>
  <c r="AZ619" i="100" s="1"/>
  <c r="BA619" i="100" s="1"/>
  <c r="BB619" i="100" s="1"/>
  <c r="BC619" i="100" s="1"/>
  <c r="BD619" i="100" s="1"/>
  <c r="BE619" i="100" s="1"/>
  <c r="BF619" i="100" s="1"/>
  <c r="BG619" i="100" s="1"/>
  <c r="BH619" i="100" s="1"/>
  <c r="BI619" i="100" s="1"/>
  <c r="BJ619" i="100" s="1"/>
  <c r="BK619" i="100" s="1"/>
  <c r="BL619" i="100" s="1"/>
  <c r="BM619" i="100" s="1"/>
  <c r="BN619" i="100" s="1"/>
  <c r="BO619" i="100" s="1"/>
  <c r="BP619" i="100" s="1"/>
  <c r="R618" i="100"/>
  <c r="S618" i="100" s="1"/>
  <c r="T618" i="100" s="1"/>
  <c r="U618" i="100" s="1"/>
  <c r="V618" i="100" s="1"/>
  <c r="W618" i="100" s="1"/>
  <c r="X618" i="100" s="1"/>
  <c r="Y618" i="100" s="1"/>
  <c r="Z618" i="100" s="1"/>
  <c r="AA618" i="100" s="1"/>
  <c r="AB618" i="100" s="1"/>
  <c r="AC618" i="100" s="1"/>
  <c r="AD618" i="100" s="1"/>
  <c r="AE618" i="100" s="1"/>
  <c r="AF618" i="100" s="1"/>
  <c r="AG618" i="100" s="1"/>
  <c r="AH618" i="100" s="1"/>
  <c r="AI618" i="100" s="1"/>
  <c r="AJ618" i="100" s="1"/>
  <c r="AK618" i="100" s="1"/>
  <c r="AL618" i="100" s="1"/>
  <c r="AM618" i="100" s="1"/>
  <c r="AN618" i="100" s="1"/>
  <c r="AO618" i="100" s="1"/>
  <c r="AP618" i="100" s="1"/>
  <c r="AQ618" i="100" s="1"/>
  <c r="AR618" i="100" s="1"/>
  <c r="AS618" i="100" s="1"/>
  <c r="AT618" i="100" s="1"/>
  <c r="AU618" i="100" s="1"/>
  <c r="AV618" i="100" s="1"/>
  <c r="AW618" i="100" s="1"/>
  <c r="AX618" i="100" s="1"/>
  <c r="AY618" i="100" s="1"/>
  <c r="AZ618" i="100" s="1"/>
  <c r="BA618" i="100" s="1"/>
  <c r="BB618" i="100" s="1"/>
  <c r="BC618" i="100" s="1"/>
  <c r="BD618" i="100" s="1"/>
  <c r="BE618" i="100" s="1"/>
  <c r="BF618" i="100" s="1"/>
  <c r="BG618" i="100" s="1"/>
  <c r="BH618" i="100" s="1"/>
  <c r="BI618" i="100" s="1"/>
  <c r="BJ618" i="100" s="1"/>
  <c r="BK618" i="100" s="1"/>
  <c r="BL618" i="100" s="1"/>
  <c r="BM618" i="100" s="1"/>
  <c r="BN618" i="100" s="1"/>
  <c r="BO618" i="100" s="1"/>
  <c r="BP618" i="100" s="1"/>
  <c r="Q610" i="100"/>
  <c r="Q611" i="100" s="1"/>
  <c r="Q612" i="100" s="1"/>
  <c r="Q613" i="100" s="1"/>
  <c r="R609" i="100"/>
  <c r="S609" i="100" s="1"/>
  <c r="Q602" i="100"/>
  <c r="Q603" i="100" s="1"/>
  <c r="Q604" i="100" s="1"/>
  <c r="Q605" i="100" s="1"/>
  <c r="Q606" i="100" s="1"/>
  <c r="Q607" i="100" s="1"/>
  <c r="R601" i="100"/>
  <c r="R602" i="100" s="1"/>
  <c r="R603" i="100" s="1"/>
  <c r="R604" i="100" s="1"/>
  <c r="R605" i="100" s="1"/>
  <c r="R606" i="100" s="1"/>
  <c r="R607" i="100" s="1"/>
  <c r="R610" i="100"/>
  <c r="R611" i="100" s="1"/>
  <c r="R612" i="100" s="1"/>
  <c r="R613" i="100" s="1"/>
  <c r="S601" i="100"/>
  <c r="T601" i="100" s="1"/>
  <c r="R417" i="100"/>
  <c r="D19" i="107"/>
  <c r="S723" i="100"/>
  <c r="T723" i="100"/>
  <c r="U495" i="100"/>
  <c r="B9" i="48"/>
  <c r="B8" i="48"/>
  <c r="R114" i="100"/>
  <c r="R517" i="100" s="1"/>
  <c r="R549" i="100" s="1"/>
  <c r="Q114" i="100"/>
  <c r="Q116" i="100" s="1"/>
  <c r="Q219" i="100"/>
  <c r="AC39" i="100"/>
  <c r="AD39" i="100" s="1"/>
  <c r="AB40" i="100"/>
  <c r="AI515" i="100"/>
  <c r="AJ515" i="100" s="1"/>
  <c r="AK515" i="100" s="1"/>
  <c r="AL515" i="100" s="1"/>
  <c r="AM515" i="100" s="1"/>
  <c r="AN515" i="100" s="1"/>
  <c r="AO515" i="100" s="1"/>
  <c r="AP515" i="100" s="1"/>
  <c r="AQ515" i="100" s="1"/>
  <c r="AR515" i="100" s="1"/>
  <c r="AS515" i="100" s="1"/>
  <c r="AT515" i="100" s="1"/>
  <c r="AU515" i="100" s="1"/>
  <c r="AV515" i="100" s="1"/>
  <c r="AW515" i="100" s="1"/>
  <c r="AX515" i="100" s="1"/>
  <c r="AY515" i="100" s="1"/>
  <c r="AZ515" i="100" s="1"/>
  <c r="BA515" i="100" s="1"/>
  <c r="BB515" i="100" s="1"/>
  <c r="BC515" i="100" s="1"/>
  <c r="BD515" i="100" s="1"/>
  <c r="BE515" i="100" s="1"/>
  <c r="BF515" i="100" s="1"/>
  <c r="BG515" i="100" s="1"/>
  <c r="BH515" i="100" s="1"/>
  <c r="BI515" i="100" s="1"/>
  <c r="BJ515" i="100" s="1"/>
  <c r="BK515" i="100" s="1"/>
  <c r="BL515" i="100" s="1"/>
  <c r="BM515" i="100" s="1"/>
  <c r="BN515" i="100" s="1"/>
  <c r="BO515" i="100" s="1"/>
  <c r="BP515" i="100" s="1"/>
  <c r="M134" i="100"/>
  <c r="N134" i="100" s="1"/>
  <c r="O134" i="100" s="1"/>
  <c r="P134" i="100" s="1"/>
  <c r="Q134" i="100" s="1"/>
  <c r="R134" i="100" s="1"/>
  <c r="S134" i="100" s="1"/>
  <c r="M132" i="100"/>
  <c r="N132" i="100" s="1"/>
  <c r="O132" i="100" s="1"/>
  <c r="X64" i="100"/>
  <c r="T70" i="104"/>
  <c r="T66" i="100"/>
  <c r="Q70" i="104" s="1"/>
  <c r="S66" i="100"/>
  <c r="P70" i="104"/>
  <c r="B1" i="50"/>
  <c r="B7" i="51"/>
  <c r="G13" i="51"/>
  <c r="H13" i="51"/>
  <c r="G19" i="51"/>
  <c r="C13" i="164" s="1" a="1"/>
  <c r="H19" i="51"/>
  <c r="G22" i="51"/>
  <c r="H22" i="51"/>
  <c r="D25" i="51"/>
  <c r="E25" i="51"/>
  <c r="G26" i="51"/>
  <c r="H26" i="51"/>
  <c r="D28" i="51"/>
  <c r="E28" i="51"/>
  <c r="D29" i="51"/>
  <c r="E29" i="51"/>
  <c r="D30" i="51"/>
  <c r="E30" i="51"/>
  <c r="D31" i="51"/>
  <c r="E31" i="51"/>
  <c r="D32" i="51"/>
  <c r="E32" i="51"/>
  <c r="G32" i="51"/>
  <c r="H32" i="51"/>
  <c r="D33" i="51"/>
  <c r="E33" i="51"/>
  <c r="G33" i="51"/>
  <c r="H33" i="51"/>
  <c r="D34" i="51"/>
  <c r="E34" i="51"/>
  <c r="G34" i="51"/>
  <c r="H34" i="51"/>
  <c r="D35" i="51"/>
  <c r="E35" i="51"/>
  <c r="Q8" i="100"/>
  <c r="R8" i="100"/>
  <c r="S8" i="100"/>
  <c r="T8" i="100"/>
  <c r="U8" i="100"/>
  <c r="Q15" i="100"/>
  <c r="R15" i="100"/>
  <c r="S15" i="100"/>
  <c r="T15" i="100"/>
  <c r="U15" i="100"/>
  <c r="AL40" i="100"/>
  <c r="AM40" i="100" s="1"/>
  <c r="AN40" i="100" s="1"/>
  <c r="AO40" i="100" s="1"/>
  <c r="AP40" i="100" s="1"/>
  <c r="AQ40" i="100" s="1"/>
  <c r="AR40" i="100" s="1"/>
  <c r="AS40" i="100" s="1"/>
  <c r="AT40" i="100" s="1"/>
  <c r="AU40" i="100" s="1"/>
  <c r="AV40" i="100" s="1"/>
  <c r="AW40" i="100" s="1"/>
  <c r="AX40" i="100" s="1"/>
  <c r="AY40" i="100" s="1"/>
  <c r="AZ40" i="100" s="1"/>
  <c r="BA40" i="100" s="1"/>
  <c r="BB40" i="100" s="1"/>
  <c r="BC40" i="100" s="1"/>
  <c r="BD40" i="100" s="1"/>
  <c r="BE40" i="100" s="1"/>
  <c r="BF40" i="100" s="1"/>
  <c r="BG40" i="100" s="1"/>
  <c r="BH40" i="100" s="1"/>
  <c r="BI40" i="100" s="1"/>
  <c r="BJ40" i="100" s="1"/>
  <c r="BK40" i="100" s="1"/>
  <c r="BL40" i="100" s="1"/>
  <c r="BM40" i="100" s="1"/>
  <c r="BN40" i="100" s="1"/>
  <c r="BO40" i="100" s="1"/>
  <c r="BP40" i="100" s="1"/>
  <c r="AK44" i="100"/>
  <c r="D72" i="100" a="1"/>
  <c r="D76" i="100" s="1"/>
  <c r="D79" i="100" a="1"/>
  <c r="D81" i="100" s="1"/>
  <c r="AK180" i="100"/>
  <c r="AL180" i="100" s="1"/>
  <c r="AM180" i="100" s="1"/>
  <c r="AN180" i="100" s="1"/>
  <c r="AO180" i="100" s="1"/>
  <c r="AP180" i="100" s="1"/>
  <c r="AQ180" i="100" s="1"/>
  <c r="AR180" i="100" s="1"/>
  <c r="AS180" i="100" s="1"/>
  <c r="AT180" i="100" s="1"/>
  <c r="AU180" i="100" s="1"/>
  <c r="AV180" i="100" s="1"/>
  <c r="AW180" i="100" s="1"/>
  <c r="AX180" i="100" s="1"/>
  <c r="AY180" i="100" s="1"/>
  <c r="AZ180" i="100" s="1"/>
  <c r="BA180" i="100" s="1"/>
  <c r="BB180" i="100" s="1"/>
  <c r="BC180" i="100" s="1"/>
  <c r="BD180" i="100" s="1"/>
  <c r="BE180" i="100" s="1"/>
  <c r="BF180" i="100" s="1"/>
  <c r="BG180" i="100" s="1"/>
  <c r="BH180" i="100" s="1"/>
  <c r="BI180" i="100" s="1"/>
  <c r="BJ180" i="100" s="1"/>
  <c r="BK180" i="100" s="1"/>
  <c r="BL180" i="100" s="1"/>
  <c r="BM180" i="100" s="1"/>
  <c r="BN180" i="100" s="1"/>
  <c r="BO180" i="100" s="1"/>
  <c r="BP180" i="100" s="1"/>
  <c r="L186" i="100"/>
  <c r="N186" i="100"/>
  <c r="O186" i="100"/>
  <c r="P186" i="100"/>
  <c r="Q186" i="100"/>
  <c r="L187" i="100"/>
  <c r="M187" i="100"/>
  <c r="N187" i="100"/>
  <c r="O187" i="100"/>
  <c r="P187" i="100"/>
  <c r="Q187" i="100"/>
  <c r="Q212" i="100"/>
  <c r="AH216" i="100"/>
  <c r="AI216" i="100" s="1"/>
  <c r="AA219" i="100"/>
  <c r="AB219" i="100"/>
  <c r="AC219" i="100"/>
  <c r="AD219" i="100"/>
  <c r="AE219" i="100"/>
  <c r="AF219" i="100"/>
  <c r="AG219" i="100"/>
  <c r="R398" i="100"/>
  <c r="Q457" i="100"/>
  <c r="R457" i="100" s="1"/>
  <c r="S457" i="100" s="1"/>
  <c r="T457" i="100" s="1"/>
  <c r="U457" i="100" s="1"/>
  <c r="V457" i="100" s="1"/>
  <c r="W457" i="100" s="1"/>
  <c r="X457" i="100" s="1"/>
  <c r="Y457" i="100" s="1"/>
  <c r="Z457" i="100" s="1"/>
  <c r="AA457" i="100" s="1"/>
  <c r="AB457" i="100" s="1"/>
  <c r="AC457" i="100" s="1"/>
  <c r="AD457" i="100" s="1"/>
  <c r="AE457" i="100" s="1"/>
  <c r="AF457" i="100" s="1"/>
  <c r="AG457" i="100" s="1"/>
  <c r="AH457" i="100" s="1"/>
  <c r="AI457" i="100" s="1"/>
  <c r="AJ457" i="100" s="1"/>
  <c r="AK457" i="100" s="1"/>
  <c r="AL457" i="100" s="1"/>
  <c r="AM457" i="100" s="1"/>
  <c r="AN457" i="100" s="1"/>
  <c r="AO457" i="100" s="1"/>
  <c r="AP457" i="100" s="1"/>
  <c r="AQ457" i="100" s="1"/>
  <c r="AR457" i="100" s="1"/>
  <c r="AS457" i="100" s="1"/>
  <c r="AT457" i="100" s="1"/>
  <c r="AU457" i="100" s="1"/>
  <c r="AV457" i="100" s="1"/>
  <c r="AW457" i="100" s="1"/>
  <c r="AX457" i="100" s="1"/>
  <c r="AY457" i="100" s="1"/>
  <c r="AZ457" i="100" s="1"/>
  <c r="BA457" i="100" s="1"/>
  <c r="BB457" i="100" s="1"/>
  <c r="BC457" i="100" s="1"/>
  <c r="BD457" i="100" s="1"/>
  <c r="BE457" i="100" s="1"/>
  <c r="BF457" i="100" s="1"/>
  <c r="BG457" i="100" s="1"/>
  <c r="BH457" i="100" s="1"/>
  <c r="BI457" i="100" s="1"/>
  <c r="BJ457" i="100" s="1"/>
  <c r="BK457" i="100" s="1"/>
  <c r="BL457" i="100" s="1"/>
  <c r="BM457" i="100" s="1"/>
  <c r="BN457" i="100" s="1"/>
  <c r="BO457" i="100" s="1"/>
  <c r="BP457" i="100" s="1"/>
  <c r="Q458" i="100"/>
  <c r="R458" i="100"/>
  <c r="S458" i="100" s="1"/>
  <c r="T458" i="100" s="1"/>
  <c r="U458" i="100" s="1"/>
  <c r="V458" i="100" s="1"/>
  <c r="W458" i="100" s="1"/>
  <c r="X458" i="100" s="1"/>
  <c r="Y458" i="100" s="1"/>
  <c r="Z458" i="100" s="1"/>
  <c r="AA458" i="100" s="1"/>
  <c r="AB458" i="100" s="1"/>
  <c r="AC458" i="100" s="1"/>
  <c r="AD458" i="100" s="1"/>
  <c r="AE458" i="100" s="1"/>
  <c r="AF458" i="100" s="1"/>
  <c r="AG458" i="100" s="1"/>
  <c r="AH458" i="100" s="1"/>
  <c r="AI458" i="100" s="1"/>
  <c r="AJ458" i="100" s="1"/>
  <c r="AK458" i="100" s="1"/>
  <c r="AL458" i="100" s="1"/>
  <c r="AM458" i="100" s="1"/>
  <c r="AN458" i="100" s="1"/>
  <c r="AO458" i="100" s="1"/>
  <c r="AP458" i="100" s="1"/>
  <c r="AQ458" i="100" s="1"/>
  <c r="AR458" i="100" s="1"/>
  <c r="AS458" i="100" s="1"/>
  <c r="AT458" i="100" s="1"/>
  <c r="AU458" i="100" s="1"/>
  <c r="AV458" i="100" s="1"/>
  <c r="AW458" i="100" s="1"/>
  <c r="AX458" i="100" s="1"/>
  <c r="AY458" i="100" s="1"/>
  <c r="AZ458" i="100" s="1"/>
  <c r="BA458" i="100" s="1"/>
  <c r="BB458" i="100" s="1"/>
  <c r="BC458" i="100" s="1"/>
  <c r="BD458" i="100" s="1"/>
  <c r="BE458" i="100" s="1"/>
  <c r="BF458" i="100" s="1"/>
  <c r="BG458" i="100" s="1"/>
  <c r="BH458" i="100" s="1"/>
  <c r="BI458" i="100" s="1"/>
  <c r="BJ458" i="100" s="1"/>
  <c r="BK458" i="100" s="1"/>
  <c r="BL458" i="100" s="1"/>
  <c r="BM458" i="100" s="1"/>
  <c r="BN458" i="100" s="1"/>
  <c r="BO458" i="100" s="1"/>
  <c r="BP458" i="100" s="1"/>
  <c r="AM488" i="100"/>
  <c r="AN488" i="100" s="1"/>
  <c r="AO488" i="100" s="1"/>
  <c r="AP488" i="100" s="1"/>
  <c r="AQ488" i="100" s="1"/>
  <c r="AR488" i="100" s="1"/>
  <c r="AS488" i="100" s="1"/>
  <c r="AT488" i="100" s="1"/>
  <c r="AU488" i="100" s="1"/>
  <c r="AV488" i="100" s="1"/>
  <c r="AW488" i="100" s="1"/>
  <c r="AX488" i="100" s="1"/>
  <c r="AY488" i="100" s="1"/>
  <c r="AZ488" i="100" s="1"/>
  <c r="BA488" i="100" s="1"/>
  <c r="BB488" i="100" s="1"/>
  <c r="BC488" i="100" s="1"/>
  <c r="BD488" i="100" s="1"/>
  <c r="BE488" i="100" s="1"/>
  <c r="BF488" i="100" s="1"/>
  <c r="BG488" i="100" s="1"/>
  <c r="BH488" i="100" s="1"/>
  <c r="BI488" i="100" s="1"/>
  <c r="BJ488" i="100" s="1"/>
  <c r="BK488" i="100" s="1"/>
  <c r="BL488" i="100" s="1"/>
  <c r="BM488" i="100" s="1"/>
  <c r="BN488" i="100" s="1"/>
  <c r="BO488" i="100" s="1"/>
  <c r="BP488" i="100" s="1"/>
  <c r="AH492" i="100"/>
  <c r="S492" i="100"/>
  <c r="S500" i="100"/>
  <c r="T492" i="100"/>
  <c r="T500" i="100"/>
  <c r="U492" i="100"/>
  <c r="U500" i="100"/>
  <c r="V492" i="100"/>
  <c r="V500" i="100"/>
  <c r="V501" i="100" s="1"/>
  <c r="W492" i="100"/>
  <c r="W500" i="100"/>
  <c r="X492" i="100"/>
  <c r="X500" i="100"/>
  <c r="X501" i="100" s="1"/>
  <c r="Y492" i="100"/>
  <c r="Y500" i="100"/>
  <c r="Z492" i="100"/>
  <c r="Z500" i="100"/>
  <c r="AA492" i="100"/>
  <c r="AA500" i="100"/>
  <c r="AB492" i="100"/>
  <c r="AC492" i="100"/>
  <c r="AD492" i="100"/>
  <c r="AE492" i="100"/>
  <c r="AF492" i="100"/>
  <c r="AG492" i="100"/>
  <c r="Q504" i="100"/>
  <c r="R495" i="100"/>
  <c r="R504" i="100" s="1"/>
  <c r="S495" i="100"/>
  <c r="T495" i="100"/>
  <c r="V495" i="100"/>
  <c r="W495" i="100"/>
  <c r="X495" i="100"/>
  <c r="Y495" i="100"/>
  <c r="Z495" i="100"/>
  <c r="S499" i="100"/>
  <c r="S501" i="100" s="1"/>
  <c r="T499" i="100"/>
  <c r="U499" i="100"/>
  <c r="V499" i="100"/>
  <c r="W499" i="100"/>
  <c r="W501" i="100" s="1"/>
  <c r="X499" i="100"/>
  <c r="Y499" i="100"/>
  <c r="Z499" i="100"/>
  <c r="AA499" i="100"/>
  <c r="P505" i="100"/>
  <c r="Q505" i="100"/>
  <c r="P506" i="100"/>
  <c r="Q506" i="100"/>
  <c r="P507" i="100"/>
  <c r="Q507" i="100"/>
  <c r="P508" i="100"/>
  <c r="Q508" i="100"/>
  <c r="S516" i="100"/>
  <c r="T516" i="100"/>
  <c r="J528" i="100" a="1"/>
  <c r="J541" i="100" s="1"/>
  <c r="E561" i="100"/>
  <c r="E727" i="100" a="1"/>
  <c r="E730" i="100" s="1"/>
  <c r="G13" i="104" a="1"/>
  <c r="G34" i="104" s="1"/>
  <c r="O70" i="104"/>
  <c r="C1" i="48"/>
  <c r="B5" i="48"/>
  <c r="B6" i="48"/>
  <c r="B10" i="48"/>
  <c r="B11" i="48"/>
  <c r="N70" i="104"/>
  <c r="P504" i="100"/>
  <c r="R505" i="100"/>
  <c r="R579" i="100" s="1"/>
  <c r="R506" i="100"/>
  <c r="R580" i="100" s="1"/>
  <c r="AL44" i="100"/>
  <c r="AM44" i="100" s="1"/>
  <c r="AN44" i="100" s="1"/>
  <c r="AO44" i="100" s="1"/>
  <c r="AP44" i="100" s="1"/>
  <c r="AQ44" i="100" s="1"/>
  <c r="AR44" i="100" s="1"/>
  <c r="AS44" i="100" s="1"/>
  <c r="AT44" i="100" s="1"/>
  <c r="AU44" i="100" s="1"/>
  <c r="AV44" i="100" s="1"/>
  <c r="AW44" i="100" s="1"/>
  <c r="AX44" i="100" s="1"/>
  <c r="AY44" i="100" s="1"/>
  <c r="AZ44" i="100" s="1"/>
  <c r="BA44" i="100" s="1"/>
  <c r="BB44" i="100" s="1"/>
  <c r="BC44" i="100" s="1"/>
  <c r="BD44" i="100" s="1"/>
  <c r="BE44" i="100" s="1"/>
  <c r="BF44" i="100" s="1"/>
  <c r="BG44" i="100" s="1"/>
  <c r="BH44" i="100" s="1"/>
  <c r="BI44" i="100" s="1"/>
  <c r="BJ44" i="100" s="1"/>
  <c r="BK44" i="100" s="1"/>
  <c r="BL44" i="100" s="1"/>
  <c r="BM44" i="100" s="1"/>
  <c r="BN44" i="100" s="1"/>
  <c r="G55" i="164" a="1"/>
  <c r="G57" i="164" s="1"/>
  <c r="T64" i="100"/>
  <c r="J564" i="100" a="1"/>
  <c r="J570" i="100" s="1"/>
  <c r="G13" i="164" a="1"/>
  <c r="G14" i="164" s="1"/>
  <c r="G74" i="104" a="1"/>
  <c r="G89" i="104" s="1"/>
  <c r="G23" i="104"/>
  <c r="G32" i="104"/>
  <c r="C13" i="104" a="1"/>
  <c r="C37" i="104" s="1"/>
  <c r="C55" i="164" a="1"/>
  <c r="C77" i="164" s="1"/>
  <c r="U70" i="104"/>
  <c r="R399" i="100"/>
  <c r="S64" i="100"/>
  <c r="S63" i="100" s="1"/>
  <c r="AH219" i="100"/>
  <c r="AB500" i="100"/>
  <c r="AC497" i="100"/>
  <c r="AD497" i="100" s="1"/>
  <c r="AE497" i="100" s="1"/>
  <c r="AF497" i="100" s="1"/>
  <c r="AG497" i="100" s="1"/>
  <c r="AH497" i="100" s="1"/>
  <c r="AI497" i="100" s="1"/>
  <c r="AJ497" i="100" s="1"/>
  <c r="AK497" i="100" s="1"/>
  <c r="AL497" i="100" s="1"/>
  <c r="AM497" i="100" s="1"/>
  <c r="AN497" i="100" s="1"/>
  <c r="AO497" i="100" s="1"/>
  <c r="AP497" i="100" s="1"/>
  <c r="AQ497" i="100" s="1"/>
  <c r="AR497" i="100" s="1"/>
  <c r="AS497" i="100" s="1"/>
  <c r="AT497" i="100" s="1"/>
  <c r="AU497" i="100" s="1"/>
  <c r="AV497" i="100" s="1"/>
  <c r="AW497" i="100" s="1"/>
  <c r="AX497" i="100" s="1"/>
  <c r="AY497" i="100" s="1"/>
  <c r="AZ497" i="100" s="1"/>
  <c r="BA497" i="100" s="1"/>
  <c r="BB497" i="100" s="1"/>
  <c r="BC497" i="100" s="1"/>
  <c r="BD497" i="100" s="1"/>
  <c r="BE497" i="100" s="1"/>
  <c r="BF497" i="100" s="1"/>
  <c r="BG497" i="100" s="1"/>
  <c r="BH497" i="100" s="1"/>
  <c r="BI497" i="100" s="1"/>
  <c r="BJ497" i="100" s="1"/>
  <c r="BK497" i="100" s="1"/>
  <c r="BL497" i="100" s="1"/>
  <c r="BM497" i="100" s="1"/>
  <c r="BN497" i="100" s="1"/>
  <c r="BO497" i="100" s="1"/>
  <c r="BP497" i="100" s="1"/>
  <c r="AB495" i="100"/>
  <c r="Y64" i="100"/>
  <c r="P509" i="100"/>
  <c r="AI492" i="100"/>
  <c r="S65" i="100"/>
  <c r="AB499" i="100"/>
  <c r="AC500" i="100"/>
  <c r="V64" i="100"/>
  <c r="C27" i="104"/>
  <c r="G79" i="104"/>
  <c r="G94" i="104"/>
  <c r="G101" i="104"/>
  <c r="C35" i="104"/>
  <c r="C28" i="104"/>
  <c r="C16" i="104"/>
  <c r="C74" i="164"/>
  <c r="G37" i="164"/>
  <c r="C71" i="164"/>
  <c r="C25" i="104"/>
  <c r="C22" i="104"/>
  <c r="C69" i="164"/>
  <c r="G88" i="104"/>
  <c r="G77" i="104"/>
  <c r="G96" i="104"/>
  <c r="G82" i="104"/>
  <c r="O158" i="100"/>
  <c r="O159" i="100"/>
  <c r="AJ491" i="100"/>
  <c r="AJ492" i="100" s="1"/>
  <c r="AB209" i="100"/>
  <c r="AA212" i="100"/>
  <c r="R116" i="100"/>
  <c r="Z501" i="100" l="1"/>
  <c r="AC40" i="100"/>
  <c r="V25" i="100"/>
  <c r="L79" i="100"/>
  <c r="S602" i="100"/>
  <c r="S603" i="100" s="1"/>
  <c r="S604" i="100" s="1"/>
  <c r="S605" i="100" s="1"/>
  <c r="S606" i="100" s="1"/>
  <c r="S607" i="100" s="1"/>
  <c r="BG10" i="100"/>
  <c r="AA10" i="100"/>
  <c r="X10" i="100"/>
  <c r="L50" i="100"/>
  <c r="AM16" i="100"/>
  <c r="AJ16" i="100"/>
  <c r="AF16" i="100"/>
  <c r="N9" i="100"/>
  <c r="AY10" i="100"/>
  <c r="AV10" i="100"/>
  <c r="AR10" i="100"/>
  <c r="AK10" i="100"/>
  <c r="BH16" i="100"/>
  <c r="BD16" i="100"/>
  <c r="AW16" i="100"/>
  <c r="AE16" i="100"/>
  <c r="AB16" i="100"/>
  <c r="Z16" i="100"/>
  <c r="P153" i="100"/>
  <c r="C16" i="164"/>
  <c r="C17" i="164"/>
  <c r="C22" i="164"/>
  <c r="C23" i="164"/>
  <c r="C32" i="164"/>
  <c r="C15" i="164"/>
  <c r="C21" i="164"/>
  <c r="C36" i="164"/>
  <c r="C31" i="164"/>
  <c r="C26" i="164"/>
  <c r="C27" i="164"/>
  <c r="C38" i="164"/>
  <c r="C41" i="164"/>
  <c r="C35" i="164"/>
  <c r="C39" i="164"/>
  <c r="C40" i="164"/>
  <c r="C37" i="164"/>
  <c r="C25" i="164"/>
  <c r="C20" i="164"/>
  <c r="C29" i="164"/>
  <c r="C24" i="164"/>
  <c r="C14" i="164"/>
  <c r="C28" i="164"/>
  <c r="C13" i="164"/>
  <c r="S9" i="100"/>
  <c r="R30" i="100"/>
  <c r="R80" i="100" s="1"/>
  <c r="G92" i="104"/>
  <c r="C30" i="104"/>
  <c r="C39" i="104"/>
  <c r="G97" i="104"/>
  <c r="Q509" i="100"/>
  <c r="C73" i="164"/>
  <c r="C65" i="164"/>
  <c r="C60" i="164"/>
  <c r="C83" i="164"/>
  <c r="C61" i="164"/>
  <c r="E564" i="100" a="1"/>
  <c r="C74" i="104" a="1"/>
  <c r="G95" i="104"/>
  <c r="C41" i="104"/>
  <c r="C18" i="104"/>
  <c r="C59" i="164"/>
  <c r="I3" i="104" a="1"/>
  <c r="B8" i="51"/>
  <c r="B9" i="51" s="1"/>
  <c r="B10" i="51" s="1"/>
  <c r="B11" i="51" s="1"/>
  <c r="B12" i="51" s="1"/>
  <c r="B13" i="51" s="1"/>
  <c r="B14" i="51" s="1"/>
  <c r="B15" i="51" s="1"/>
  <c r="B16" i="51" s="1"/>
  <c r="B17" i="51" s="1"/>
  <c r="B18" i="51" s="1"/>
  <c r="B19" i="51" s="1"/>
  <c r="B20" i="51" s="1"/>
  <c r="B21" i="51" s="1"/>
  <c r="B22" i="51" s="1"/>
  <c r="B23" i="51" s="1"/>
  <c r="B24" i="51" s="1"/>
  <c r="B25" i="51" s="1"/>
  <c r="B26" i="51" s="1"/>
  <c r="B27" i="51" s="1"/>
  <c r="B28" i="51" s="1"/>
  <c r="B29" i="51" s="1"/>
  <c r="B30" i="51" s="1"/>
  <c r="B31" i="51" s="1"/>
  <c r="B32" i="51" s="1"/>
  <c r="B33" i="51" s="1"/>
  <c r="B34" i="51" s="1"/>
  <c r="B35" i="51" s="1"/>
  <c r="B36" i="51" s="1"/>
  <c r="B37" i="51" s="1"/>
  <c r="B38" i="51" s="1"/>
  <c r="B39" i="51" s="1"/>
  <c r="B40" i="51" s="1"/>
  <c r="B41" i="51" s="1"/>
  <c r="B42" i="51" s="1"/>
  <c r="B43" i="51" s="1"/>
  <c r="B44" i="51" s="1"/>
  <c r="B45" i="51" s="1"/>
  <c r="B46" i="51" s="1"/>
  <c r="B47" i="51" s="1"/>
  <c r="B48" i="51" s="1"/>
  <c r="B49" i="51" s="1"/>
  <c r="B50" i="51" s="1"/>
  <c r="B51" i="51" s="1"/>
  <c r="B52" i="51" s="1"/>
  <c r="B53" i="51" s="1"/>
  <c r="B54" i="51" s="1"/>
  <c r="B55" i="51" s="1"/>
  <c r="B56" i="51" s="1"/>
  <c r="B57" i="51" s="1"/>
  <c r="B58" i="51" s="1"/>
  <c r="B59" i="51" s="1"/>
  <c r="B60" i="51" s="1"/>
  <c r="B61" i="51" s="1"/>
  <c r="B62" i="51" s="1"/>
  <c r="W70" i="104"/>
  <c r="Z64" i="100"/>
  <c r="S153" i="100"/>
  <c r="S159" i="100" s="1"/>
  <c r="C32" i="104"/>
  <c r="C15" i="104"/>
  <c r="C36" i="104"/>
  <c r="C19" i="104"/>
  <c r="C13" i="104"/>
  <c r="C26" i="104"/>
  <c r="C17" i="104"/>
  <c r="C23" i="104"/>
  <c r="C38" i="104"/>
  <c r="C34" i="104"/>
  <c r="C31" i="104"/>
  <c r="C42" i="104"/>
  <c r="C33" i="104"/>
  <c r="C20" i="104"/>
  <c r="G86" i="104"/>
  <c r="G83" i="104"/>
  <c r="G80" i="104"/>
  <c r="G81" i="104"/>
  <c r="G87" i="104"/>
  <c r="G93" i="104"/>
  <c r="G76" i="104"/>
  <c r="G78" i="104"/>
  <c r="G98" i="104"/>
  <c r="G99" i="104"/>
  <c r="G74" i="104"/>
  <c r="G90" i="104"/>
  <c r="G91" i="104"/>
  <c r="G41" i="104"/>
  <c r="G14" i="104"/>
  <c r="G17" i="104"/>
  <c r="G25" i="104"/>
  <c r="G36" i="104"/>
  <c r="G18" i="104"/>
  <c r="Y501" i="100"/>
  <c r="E528" i="100" a="1"/>
  <c r="E532" i="100" s="1"/>
  <c r="E601" i="100" a="1"/>
  <c r="E603" i="100" s="1"/>
  <c r="C92" i="164" a="1"/>
  <c r="N30" i="100"/>
  <c r="N100" i="100" s="1"/>
  <c r="O9" i="100"/>
  <c r="BJ10" i="100"/>
  <c r="BK10" i="100" s="1"/>
  <c r="BL10" i="100" s="1"/>
  <c r="BM10" i="100" s="1"/>
  <c r="BN10" i="100" s="1"/>
  <c r="BO10" i="100" s="1"/>
  <c r="BP10" i="100" s="1"/>
  <c r="AD10" i="100"/>
  <c r="AP16" i="100"/>
  <c r="R100" i="100"/>
  <c r="AB175" i="100"/>
  <c r="AC175" i="100" s="1"/>
  <c r="AD175" i="100" s="1"/>
  <c r="AE175" i="100" s="1"/>
  <c r="AF175" i="100" s="1"/>
  <c r="AG175" i="100" s="1"/>
  <c r="AH175" i="100" s="1"/>
  <c r="AI175" i="100" s="1"/>
  <c r="AJ175" i="100" s="1"/>
  <c r="AK175" i="100" s="1"/>
  <c r="AL175" i="100" s="1"/>
  <c r="AM175" i="100" s="1"/>
  <c r="AN175" i="100" s="1"/>
  <c r="AO175" i="100" s="1"/>
  <c r="AP175" i="100" s="1"/>
  <c r="AQ175" i="100" s="1"/>
  <c r="AR175" i="100" s="1"/>
  <c r="AS175" i="100" s="1"/>
  <c r="AT175" i="100" s="1"/>
  <c r="AU175" i="100" s="1"/>
  <c r="AV175" i="100" s="1"/>
  <c r="AW175" i="100" s="1"/>
  <c r="AX175" i="100" s="1"/>
  <c r="AY175" i="100" s="1"/>
  <c r="AZ175" i="100" s="1"/>
  <c r="BA175" i="100" s="1"/>
  <c r="BB175" i="100" s="1"/>
  <c r="BC175" i="100" s="1"/>
  <c r="BD175" i="100" s="1"/>
  <c r="BE175" i="100" s="1"/>
  <c r="BF175" i="100" s="1"/>
  <c r="BG175" i="100" s="1"/>
  <c r="BH175" i="100" s="1"/>
  <c r="BI175" i="100" s="1"/>
  <c r="BJ175" i="100" s="1"/>
  <c r="BK175" i="100" s="1"/>
  <c r="BL175" i="100" s="1"/>
  <c r="BM175" i="100" s="1"/>
  <c r="BN175" i="100" s="1"/>
  <c r="BO175" i="100" s="1"/>
  <c r="BP175" i="100" s="1"/>
  <c r="AA175" i="100"/>
  <c r="BC10" i="100"/>
  <c r="AU10" i="100"/>
  <c r="AM10" i="100"/>
  <c r="AE10" i="100"/>
  <c r="BG16" i="100"/>
  <c r="AY16" i="100"/>
  <c r="AQ16" i="100"/>
  <c r="AI16" i="100"/>
  <c r="AA16" i="100"/>
  <c r="N153" i="100"/>
  <c r="N159" i="100" s="1"/>
  <c r="BE10" i="100"/>
  <c r="AW10" i="100"/>
  <c r="AO10" i="100"/>
  <c r="AG10" i="100"/>
  <c r="Y10" i="100"/>
  <c r="L86" i="100"/>
  <c r="BI16" i="100"/>
  <c r="BA16" i="100"/>
  <c r="AS16" i="100"/>
  <c r="AK16" i="100"/>
  <c r="AC16" i="100"/>
  <c r="X16" i="100"/>
  <c r="M86" i="100"/>
  <c r="M79" i="100"/>
  <c r="Q153" i="100"/>
  <c r="S724" i="100"/>
  <c r="S484" i="100" s="1"/>
  <c r="S505" i="100" s="1"/>
  <c r="S579" i="100" s="1"/>
  <c r="AC209" i="100"/>
  <c r="AB212" i="100"/>
  <c r="T602" i="100"/>
  <c r="T603" i="100" s="1"/>
  <c r="T604" i="100" s="1"/>
  <c r="T605" i="100" s="1"/>
  <c r="T606" i="100" s="1"/>
  <c r="T607" i="100" s="1"/>
  <c r="U601" i="100"/>
  <c r="S101" i="100"/>
  <c r="M100" i="100"/>
  <c r="M80" i="100"/>
  <c r="N141" i="100"/>
  <c r="N158" i="100"/>
  <c r="L140" i="100"/>
  <c r="L141" i="100"/>
  <c r="AD40" i="100"/>
  <c r="AE39" i="100"/>
  <c r="N50" i="100"/>
  <c r="AL410" i="100"/>
  <c r="AK417" i="100"/>
  <c r="P158" i="100"/>
  <c r="P141" i="100"/>
  <c r="P159" i="100"/>
  <c r="U101" i="100"/>
  <c r="S30" i="100"/>
  <c r="S50" i="100" s="1"/>
  <c r="T9" i="100"/>
  <c r="N80" i="100"/>
  <c r="V24" i="100"/>
  <c r="Q140" i="100"/>
  <c r="Q141" i="100"/>
  <c r="Q158" i="100"/>
  <c r="Q159" i="100"/>
  <c r="M159" i="100"/>
  <c r="M140" i="100"/>
  <c r="M158" i="100"/>
  <c r="M141" i="100"/>
  <c r="R578" i="100"/>
  <c r="AI219" i="100"/>
  <c r="AJ216" i="100"/>
  <c r="O116" i="100"/>
  <c r="P116" i="100" s="1"/>
  <c r="P114" i="100" s="1"/>
  <c r="P132" i="100"/>
  <c r="Q132" i="100" s="1"/>
  <c r="R132" i="100" s="1"/>
  <c r="S132" i="100" s="1"/>
  <c r="T609" i="100"/>
  <c r="S610" i="100"/>
  <c r="S611" i="100" s="1"/>
  <c r="S612" i="100" s="1"/>
  <c r="S613" i="100" s="1"/>
  <c r="T101" i="100"/>
  <c r="R500" i="100"/>
  <c r="R508" i="100" s="1"/>
  <c r="R582" i="100" s="1"/>
  <c r="W30" i="100"/>
  <c r="X9" i="100"/>
  <c r="R561" i="100"/>
  <c r="T153" i="100"/>
  <c r="R153" i="100"/>
  <c r="T158" i="100"/>
  <c r="U501" i="100"/>
  <c r="R70" i="104"/>
  <c r="T501" i="100"/>
  <c r="S399" i="100"/>
  <c r="S401" i="100" s="1"/>
  <c r="R499" i="100"/>
  <c r="T724" i="100"/>
  <c r="T484" i="100" s="1"/>
  <c r="T504" i="100" s="1"/>
  <c r="R50" i="100"/>
  <c r="M25" i="100"/>
  <c r="AB66" i="100"/>
  <c r="T378" i="100"/>
  <c r="AJ417" i="100"/>
  <c r="N24" i="100"/>
  <c r="W514" i="100"/>
  <c r="X514" i="100" s="1"/>
  <c r="Y514" i="100" s="1"/>
  <c r="Z514" i="100" s="1"/>
  <c r="AA514" i="100" s="1"/>
  <c r="AB514" i="100" s="1"/>
  <c r="AC514" i="100" s="1"/>
  <c r="AD514" i="100" s="1"/>
  <c r="AE514" i="100" s="1"/>
  <c r="AF514" i="100" s="1"/>
  <c r="AG514" i="100" s="1"/>
  <c r="AH514" i="100" s="1"/>
  <c r="AI514" i="100" s="1"/>
  <c r="AJ514" i="100" s="1"/>
  <c r="AK514" i="100" s="1"/>
  <c r="AL514" i="100" s="1"/>
  <c r="AM514" i="100" s="1"/>
  <c r="AN514" i="100" s="1"/>
  <c r="AO514" i="100" s="1"/>
  <c r="AP514" i="100" s="1"/>
  <c r="AQ514" i="100" s="1"/>
  <c r="AR514" i="100" s="1"/>
  <c r="AS514" i="100" s="1"/>
  <c r="AT514" i="100" s="1"/>
  <c r="AU514" i="100" s="1"/>
  <c r="AV514" i="100" s="1"/>
  <c r="AW514" i="100" s="1"/>
  <c r="AX514" i="100" s="1"/>
  <c r="AY514" i="100" s="1"/>
  <c r="AZ514" i="100" s="1"/>
  <c r="BA514" i="100" s="1"/>
  <c r="BB514" i="100" s="1"/>
  <c r="BC514" i="100" s="1"/>
  <c r="BD514" i="100" s="1"/>
  <c r="BE514" i="100" s="1"/>
  <c r="BF514" i="100" s="1"/>
  <c r="BG514" i="100" s="1"/>
  <c r="BH514" i="100" s="1"/>
  <c r="BI514" i="100" s="1"/>
  <c r="BJ514" i="100" s="1"/>
  <c r="BK514" i="100" s="1"/>
  <c r="BL514" i="100" s="1"/>
  <c r="BM514" i="100" s="1"/>
  <c r="BN514" i="100" s="1"/>
  <c r="BO514" i="100" s="1"/>
  <c r="BP514" i="100" s="1"/>
  <c r="AK491" i="100"/>
  <c r="AA64" i="100"/>
  <c r="Q50" i="100"/>
  <c r="G25" i="164"/>
  <c r="C92" i="104"/>
  <c r="C34" i="164"/>
  <c r="C82" i="164"/>
  <c r="C33" i="164"/>
  <c r="C19" i="164"/>
  <c r="C40" i="104"/>
  <c r="C57" i="164"/>
  <c r="C42" i="164"/>
  <c r="C96" i="104"/>
  <c r="C18" i="164"/>
  <c r="C30" i="164"/>
  <c r="C68" i="164"/>
  <c r="C24" i="104"/>
  <c r="C58" i="164"/>
  <c r="C21" i="104"/>
  <c r="C29" i="104"/>
  <c r="C14" i="104"/>
  <c r="G24" i="164"/>
  <c r="G38" i="104"/>
  <c r="G16" i="104"/>
  <c r="G27" i="104"/>
  <c r="C95" i="164"/>
  <c r="C94" i="164"/>
  <c r="AT3" i="104"/>
  <c r="BH3" i="104"/>
  <c r="AQ3" i="104"/>
  <c r="T3" i="104"/>
  <c r="C99" i="104"/>
  <c r="C84" i="164"/>
  <c r="C55" i="164"/>
  <c r="C80" i="104"/>
  <c r="C76" i="164"/>
  <c r="C106" i="164"/>
  <c r="C96" i="164"/>
  <c r="AD3" i="104"/>
  <c r="AI3" i="104"/>
  <c r="BL3" i="104"/>
  <c r="AO3" i="104"/>
  <c r="G16" i="164"/>
  <c r="G39" i="164"/>
  <c r="G23" i="164"/>
  <c r="G40" i="164"/>
  <c r="G42" i="164"/>
  <c r="G13" i="164"/>
  <c r="G15" i="164"/>
  <c r="G29" i="164"/>
  <c r="G30" i="164"/>
  <c r="G26" i="164"/>
  <c r="G21" i="164"/>
  <c r="G32" i="164"/>
  <c r="G38" i="164"/>
  <c r="G17" i="164"/>
  <c r="G27" i="164"/>
  <c r="G35" i="164"/>
  <c r="G22" i="164"/>
  <c r="G19" i="164"/>
  <c r="G31" i="164"/>
  <c r="G28" i="164"/>
  <c r="G18" i="164"/>
  <c r="G81" i="164"/>
  <c r="G82" i="164"/>
  <c r="G79" i="164"/>
  <c r="C101" i="104"/>
  <c r="C102" i="104"/>
  <c r="G20" i="164"/>
  <c r="G36" i="164"/>
  <c r="G34" i="164"/>
  <c r="G62" i="164"/>
  <c r="G29" i="104"/>
  <c r="G37" i="104"/>
  <c r="G31" i="104"/>
  <c r="G15" i="104"/>
  <c r="G28" i="104"/>
  <c r="G13" i="104"/>
  <c r="G42" i="104"/>
  <c r="G26" i="104"/>
  <c r="G33" i="104"/>
  <c r="G21" i="104"/>
  <c r="G39" i="104"/>
  <c r="G19" i="104"/>
  <c r="G24" i="104"/>
  <c r="G30" i="104"/>
  <c r="G35" i="104"/>
  <c r="G40" i="104"/>
  <c r="G20" i="104"/>
  <c r="G22" i="104"/>
  <c r="C105" i="164"/>
  <c r="G77" i="164"/>
  <c r="G74" i="164"/>
  <c r="G80" i="164"/>
  <c r="G64" i="164"/>
  <c r="G72" i="164"/>
  <c r="G55" i="164"/>
  <c r="G58" i="164"/>
  <c r="G69" i="164"/>
  <c r="G84" i="164"/>
  <c r="G56" i="164"/>
  <c r="G67" i="164"/>
  <c r="G75" i="164"/>
  <c r="G60" i="164"/>
  <c r="G59" i="164"/>
  <c r="G70" i="164"/>
  <c r="G83" i="164"/>
  <c r="G73" i="164"/>
  <c r="G61" i="164"/>
  <c r="G65" i="164"/>
  <c r="G78" i="164"/>
  <c r="G63" i="164"/>
  <c r="G41" i="164"/>
  <c r="G66" i="164"/>
  <c r="G71" i="164"/>
  <c r="G68" i="164"/>
  <c r="G76" i="164"/>
  <c r="G33" i="164"/>
  <c r="C86" i="104"/>
  <c r="C77" i="104"/>
  <c r="C74" i="104"/>
  <c r="C100" i="104"/>
  <c r="C82" i="104"/>
  <c r="C83" i="104"/>
  <c r="C94" i="104"/>
  <c r="C90" i="104"/>
  <c r="C89" i="104"/>
  <c r="C93" i="104"/>
  <c r="C95" i="104"/>
  <c r="C75" i="104"/>
  <c r="C78" i="104"/>
  <c r="C87" i="104"/>
  <c r="C97" i="104"/>
  <c r="C81" i="104"/>
  <c r="C85" i="104"/>
  <c r="C98" i="104"/>
  <c r="C103" i="104"/>
  <c r="C112" i="164"/>
  <c r="C104" i="164"/>
  <c r="C102" i="164"/>
  <c r="C100" i="164"/>
  <c r="C97" i="164"/>
  <c r="C113" i="164"/>
  <c r="C99" i="164"/>
  <c r="C115" i="164"/>
  <c r="C114" i="164"/>
  <c r="C118" i="164"/>
  <c r="C108" i="164"/>
  <c r="C101" i="164"/>
  <c r="C121" i="164"/>
  <c r="C111" i="164"/>
  <c r="C120" i="164"/>
  <c r="C119" i="164"/>
  <c r="C116" i="164"/>
  <c r="C93" i="164"/>
  <c r="C117" i="164"/>
  <c r="C107" i="164"/>
  <c r="C64" i="164"/>
  <c r="C81" i="164"/>
  <c r="C56" i="164"/>
  <c r="C66" i="164"/>
  <c r="C80" i="164"/>
  <c r="C62" i="164"/>
  <c r="C75" i="164"/>
  <c r="I3" i="104"/>
  <c r="AZ3" i="104"/>
  <c r="AK3" i="104"/>
  <c r="W3" i="104"/>
  <c r="BM3" i="104"/>
  <c r="AS3" i="104"/>
  <c r="AX3" i="104"/>
  <c r="R3" i="104"/>
  <c r="C78" i="164"/>
  <c r="C63" i="164"/>
  <c r="C67" i="164"/>
  <c r="C70" i="164"/>
  <c r="C72" i="164"/>
  <c r="C79" i="164"/>
  <c r="G85" i="104"/>
  <c r="G84" i="104"/>
  <c r="G102" i="104"/>
  <c r="G100" i="104"/>
  <c r="G103" i="104"/>
  <c r="G75" i="104"/>
  <c r="AP3" i="104"/>
  <c r="BD3" i="104"/>
  <c r="AB3" i="104"/>
  <c r="AA3" i="104"/>
  <c r="Y3" i="104"/>
  <c r="J568" i="100"/>
  <c r="J578" i="100"/>
  <c r="J581" i="100"/>
  <c r="J569" i="100"/>
  <c r="J538" i="100"/>
  <c r="J574" i="100"/>
  <c r="J572" i="100"/>
  <c r="D74" i="100"/>
  <c r="D75" i="100"/>
  <c r="E529" i="100"/>
  <c r="E587" i="100"/>
  <c r="E584" i="100"/>
  <c r="D80" i="100"/>
  <c r="Q615" i="100"/>
  <c r="E591" i="100"/>
  <c r="E729" i="100"/>
  <c r="E567" i="100"/>
  <c r="E572" i="100"/>
  <c r="E727" i="100"/>
  <c r="D83" i="100"/>
  <c r="E630" i="100"/>
  <c r="J588" i="100"/>
  <c r="D82" i="100"/>
  <c r="D73" i="100"/>
  <c r="E602" i="100"/>
  <c r="E731" i="100"/>
  <c r="D79" i="100"/>
  <c r="E624" i="100"/>
  <c r="E627" i="100"/>
  <c r="Q623" i="100"/>
  <c r="Q625" i="100" s="1"/>
  <c r="J582" i="100"/>
  <c r="J584" i="100"/>
  <c r="J589" i="100"/>
  <c r="E579" i="100"/>
  <c r="E593" i="100"/>
  <c r="E573" i="100"/>
  <c r="E728" i="100"/>
  <c r="J528" i="100"/>
  <c r="D72" i="100"/>
  <c r="E615" i="100"/>
  <c r="E577" i="100"/>
  <c r="E585" i="100"/>
  <c r="E574" i="100"/>
  <c r="E581" i="100"/>
  <c r="Y700" i="100"/>
  <c r="J573" i="100"/>
  <c r="J577" i="100"/>
  <c r="J592" i="100"/>
  <c r="E589" i="100"/>
  <c r="E565" i="100"/>
  <c r="E575" i="100"/>
  <c r="J564" i="100"/>
  <c r="Q630" i="100"/>
  <c r="R630" i="100" s="1"/>
  <c r="S630" i="100" s="1"/>
  <c r="T630" i="100" s="1"/>
  <c r="U630" i="100" s="1"/>
  <c r="V630" i="100" s="1"/>
  <c r="W630" i="100" s="1"/>
  <c r="X630" i="100" s="1"/>
  <c r="Y630" i="100" s="1"/>
  <c r="Z630" i="100" s="1"/>
  <c r="AA630" i="100" s="1"/>
  <c r="AB630" i="100" s="1"/>
  <c r="AC630" i="100" s="1"/>
  <c r="AD630" i="100" s="1"/>
  <c r="AE630" i="100" s="1"/>
  <c r="AF630" i="100" s="1"/>
  <c r="AG630" i="100" s="1"/>
  <c r="AH630" i="100" s="1"/>
  <c r="AI630" i="100" s="1"/>
  <c r="AJ630" i="100" s="1"/>
  <c r="AK630" i="100" s="1"/>
  <c r="AL630" i="100" s="1"/>
  <c r="AM630" i="100" s="1"/>
  <c r="AN630" i="100" s="1"/>
  <c r="AO630" i="100" s="1"/>
  <c r="AP630" i="100" s="1"/>
  <c r="AQ630" i="100" s="1"/>
  <c r="AR630" i="100" s="1"/>
  <c r="AS630" i="100" s="1"/>
  <c r="AT630" i="100" s="1"/>
  <c r="AU630" i="100" s="1"/>
  <c r="AV630" i="100" s="1"/>
  <c r="AW630" i="100" s="1"/>
  <c r="AX630" i="100" s="1"/>
  <c r="AY630" i="100" s="1"/>
  <c r="AZ630" i="100" s="1"/>
  <c r="BA630" i="100" s="1"/>
  <c r="E544" i="100"/>
  <c r="E551" i="100"/>
  <c r="E533" i="100"/>
  <c r="E555" i="100"/>
  <c r="E554" i="100"/>
  <c r="J587" i="100"/>
  <c r="E535" i="100"/>
  <c r="J590" i="100"/>
  <c r="J593" i="100"/>
  <c r="J591" i="100"/>
  <c r="J586" i="100"/>
  <c r="E564" i="100"/>
  <c r="E592" i="100"/>
  <c r="E569" i="100"/>
  <c r="E568" i="100"/>
  <c r="E580" i="100"/>
  <c r="E578" i="100"/>
  <c r="E571" i="100"/>
  <c r="E538" i="100"/>
  <c r="J585" i="100"/>
  <c r="J565" i="100"/>
  <c r="J533" i="100"/>
  <c r="E566" i="100"/>
  <c r="E601" i="100"/>
  <c r="E619" i="100"/>
  <c r="E541" i="100"/>
  <c r="E552" i="100"/>
  <c r="E553" i="100"/>
  <c r="E545" i="100"/>
  <c r="E531" i="100"/>
  <c r="E540" i="100"/>
  <c r="E557" i="100"/>
  <c r="E548" i="100"/>
  <c r="E556" i="100"/>
  <c r="E550" i="100"/>
  <c r="E547" i="100"/>
  <c r="E543" i="100"/>
  <c r="E542" i="100"/>
  <c r="E530" i="100"/>
  <c r="E546" i="100"/>
  <c r="E537" i="100"/>
  <c r="E528" i="100"/>
  <c r="E539" i="100"/>
  <c r="J583" i="100"/>
  <c r="J575" i="100"/>
  <c r="J576" i="100"/>
  <c r="J567" i="100"/>
  <c r="J566" i="100"/>
  <c r="E534" i="100"/>
  <c r="J579" i="100"/>
  <c r="E536" i="100"/>
  <c r="E549" i="100"/>
  <c r="E590" i="100"/>
  <c r="E588" i="100"/>
  <c r="E570" i="100"/>
  <c r="E576" i="100"/>
  <c r="E583" i="100"/>
  <c r="J571" i="100"/>
  <c r="J580" i="100"/>
  <c r="E629" i="100"/>
  <c r="J557" i="100"/>
  <c r="J547" i="100"/>
  <c r="J544" i="100"/>
  <c r="J536" i="100"/>
  <c r="J546" i="100"/>
  <c r="J531" i="100"/>
  <c r="J539" i="100"/>
  <c r="J540" i="100"/>
  <c r="J554" i="100"/>
  <c r="J534" i="100"/>
  <c r="J556" i="100"/>
  <c r="E612" i="100"/>
  <c r="E622" i="100"/>
  <c r="E610" i="100"/>
  <c r="E614" i="100"/>
  <c r="J548" i="100"/>
  <c r="J537" i="100"/>
  <c r="J550" i="100"/>
  <c r="J529" i="100"/>
  <c r="J551" i="100"/>
  <c r="J542" i="100"/>
  <c r="J545" i="100"/>
  <c r="J549" i="100"/>
  <c r="J535" i="100"/>
  <c r="E608" i="100"/>
  <c r="E606" i="100"/>
  <c r="J543" i="100"/>
  <c r="J555" i="100"/>
  <c r="J530" i="100"/>
  <c r="J532" i="100"/>
  <c r="J552" i="100"/>
  <c r="J553" i="100"/>
  <c r="E618" i="100"/>
  <c r="E623" i="100"/>
  <c r="E609" i="100"/>
  <c r="E605" i="100"/>
  <c r="E626" i="100"/>
  <c r="E617" i="100"/>
  <c r="E604" i="100"/>
  <c r="E620" i="100"/>
  <c r="E628" i="100"/>
  <c r="E607" i="100"/>
  <c r="E613" i="100"/>
  <c r="E625" i="100"/>
  <c r="E621" i="100"/>
  <c r="E611" i="100"/>
  <c r="E616" i="100"/>
  <c r="Q620" i="100"/>
  <c r="R620" i="100" s="1"/>
  <c r="S620" i="100" s="1"/>
  <c r="T620" i="100" s="1"/>
  <c r="U620" i="100" s="1"/>
  <c r="V620" i="100" s="1"/>
  <c r="W620" i="100" s="1"/>
  <c r="X620" i="100" s="1"/>
  <c r="Y620" i="100" s="1"/>
  <c r="Z620" i="100" s="1"/>
  <c r="AA620" i="100" s="1"/>
  <c r="AB620" i="100" s="1"/>
  <c r="AC620" i="100" s="1"/>
  <c r="AD620" i="100" s="1"/>
  <c r="AE620" i="100" s="1"/>
  <c r="AF620" i="100" s="1"/>
  <c r="AG620" i="100" s="1"/>
  <c r="AH620" i="100" s="1"/>
  <c r="AI620" i="100" s="1"/>
  <c r="AJ620" i="100" s="1"/>
  <c r="AK620" i="100" s="1"/>
  <c r="AL620" i="100" s="1"/>
  <c r="AM620" i="100" s="1"/>
  <c r="AN620" i="100" s="1"/>
  <c r="AO620" i="100" s="1"/>
  <c r="AP620" i="100" s="1"/>
  <c r="AQ620" i="100" s="1"/>
  <c r="AR620" i="100" s="1"/>
  <c r="AS620" i="100" s="1"/>
  <c r="AT620" i="100" s="1"/>
  <c r="AU620" i="100" s="1"/>
  <c r="AV620" i="100" s="1"/>
  <c r="AW620" i="100" s="1"/>
  <c r="AX620" i="100" s="1"/>
  <c r="AY620" i="100" s="1"/>
  <c r="AZ620" i="100" s="1"/>
  <c r="BA620" i="100" s="1"/>
  <c r="BB620" i="100" s="1"/>
  <c r="BC620" i="100" s="1"/>
  <c r="BD620" i="100" s="1"/>
  <c r="BE620" i="100" s="1"/>
  <c r="AA472" i="100"/>
  <c r="AB472" i="100" s="1"/>
  <c r="S700" i="100"/>
  <c r="S72" i="100"/>
  <c r="U72" i="100"/>
  <c r="U700" i="100"/>
  <c r="T700" i="100"/>
  <c r="K497" i="100" a="1"/>
  <c r="K497" i="100" s="1"/>
  <c r="AC495" i="100"/>
  <c r="AC499" i="100"/>
  <c r="AB501" i="100"/>
  <c r="R700" i="100"/>
  <c r="Q72" i="100"/>
  <c r="P700" i="100"/>
  <c r="T72" i="100"/>
  <c r="V700" i="100"/>
  <c r="BB29" i="107"/>
  <c r="BC29" i="107" s="1"/>
  <c r="BP406" i="100"/>
  <c r="U116" i="100"/>
  <c r="T114" i="100"/>
  <c r="S504" i="100" l="1"/>
  <c r="S578" i="100" s="1"/>
  <c r="AC3" i="104"/>
  <c r="AJ3" i="104"/>
  <c r="AV3" i="104"/>
  <c r="M3" i="104"/>
  <c r="AL3" i="104"/>
  <c r="AU3" i="104"/>
  <c r="L3" i="104"/>
  <c r="AN3" i="104"/>
  <c r="Z3" i="104"/>
  <c r="K3" i="104"/>
  <c r="AG3" i="104"/>
  <c r="X3" i="104"/>
  <c r="AF3" i="104"/>
  <c r="AW3" i="104"/>
  <c r="BB3" i="104"/>
  <c r="O3" i="104"/>
  <c r="BE3" i="104"/>
  <c r="BC3" i="104"/>
  <c r="V3" i="104"/>
  <c r="AY3" i="104"/>
  <c r="AR3" i="104"/>
  <c r="P3" i="104"/>
  <c r="U3" i="104"/>
  <c r="BF3" i="104"/>
  <c r="Q3" i="104"/>
  <c r="N3" i="104"/>
  <c r="S80" i="100"/>
  <c r="C110" i="164"/>
  <c r="C103" i="164"/>
  <c r="C98" i="164"/>
  <c r="C92" i="164"/>
  <c r="C109" i="164"/>
  <c r="L3" i="100" a="1"/>
  <c r="C88" i="104"/>
  <c r="C76" i="104"/>
  <c r="C91" i="104"/>
  <c r="C84" i="104"/>
  <c r="C79" i="104"/>
  <c r="Y72" i="100"/>
  <c r="Z700" i="100"/>
  <c r="Z72" i="100" s="1"/>
  <c r="BA3" i="104"/>
  <c r="BJ3" i="104"/>
  <c r="AH3" i="104"/>
  <c r="S3" i="104"/>
  <c r="BG3" i="104"/>
  <c r="AE3" i="104"/>
  <c r="J3" i="104"/>
  <c r="AM3" i="104"/>
  <c r="BK3" i="104"/>
  <c r="BI3" i="104"/>
  <c r="O30" i="100"/>
  <c r="P9" i="100"/>
  <c r="P30" i="100" s="1"/>
  <c r="S141" i="100"/>
  <c r="S158" i="100"/>
  <c r="S160" i="100" s="1"/>
  <c r="I3" i="164" a="1"/>
  <c r="E586" i="100"/>
  <c r="E582" i="100"/>
  <c r="S506" i="100"/>
  <c r="S580" i="100" s="1"/>
  <c r="S507" i="100"/>
  <c r="S581" i="100" s="1"/>
  <c r="S508" i="100"/>
  <c r="S582" i="100" s="1"/>
  <c r="T578" i="100"/>
  <c r="R507" i="100"/>
  <c r="R501" i="100"/>
  <c r="U9" i="100"/>
  <c r="U30" i="100" s="1"/>
  <c r="U80" i="100" s="1"/>
  <c r="T30" i="100"/>
  <c r="T80" i="100" s="1"/>
  <c r="AL417" i="100"/>
  <c r="AM410" i="100"/>
  <c r="U602" i="100"/>
  <c r="U603" i="100" s="1"/>
  <c r="U604" i="100" s="1"/>
  <c r="U605" i="100" s="1"/>
  <c r="U606" i="100" s="1"/>
  <c r="U607" i="100" s="1"/>
  <c r="V601" i="100"/>
  <c r="O114" i="100"/>
  <c r="AL491" i="100"/>
  <c r="AK492" i="100"/>
  <c r="T379" i="100"/>
  <c r="U378" i="100"/>
  <c r="AK216" i="100"/>
  <c r="AJ219" i="100"/>
  <c r="S100" i="100"/>
  <c r="AB64" i="100"/>
  <c r="AC66" i="100"/>
  <c r="Y70" i="104"/>
  <c r="AC44" i="100"/>
  <c r="R141" i="100"/>
  <c r="R159" i="100"/>
  <c r="R158" i="100"/>
  <c r="X30" i="100"/>
  <c r="Y9" i="100"/>
  <c r="T610" i="100"/>
  <c r="T611" i="100" s="1"/>
  <c r="T612" i="100" s="1"/>
  <c r="T613" i="100" s="1"/>
  <c r="U609" i="100"/>
  <c r="R24" i="100"/>
  <c r="S24" i="100" s="1"/>
  <c r="T24" i="100" s="1"/>
  <c r="U24" i="100" s="1"/>
  <c r="V31" i="100"/>
  <c r="W24" i="100"/>
  <c r="N25" i="100"/>
  <c r="N31" i="100"/>
  <c r="O24" i="100"/>
  <c r="T485" i="100"/>
  <c r="T505" i="100"/>
  <c r="T579" i="100" s="1"/>
  <c r="T508" i="100"/>
  <c r="T582" i="100" s="1"/>
  <c r="T506" i="100"/>
  <c r="T580" i="100" s="1"/>
  <c r="T507" i="100"/>
  <c r="T581" i="100" s="1"/>
  <c r="T141" i="100"/>
  <c r="T159" i="100"/>
  <c r="T160" i="100" s="1"/>
  <c r="U100" i="100"/>
  <c r="AF39" i="100"/>
  <c r="AE40" i="100"/>
  <c r="AC212" i="100"/>
  <c r="AD209" i="100"/>
  <c r="Z155" i="100"/>
  <c r="R615" i="100"/>
  <c r="S615" i="100" s="1"/>
  <c r="S616" i="100" s="1"/>
  <c r="R623" i="100"/>
  <c r="S623" i="100" s="1"/>
  <c r="Q616" i="100"/>
  <c r="U478" i="100"/>
  <c r="U480" i="100" s="1"/>
  <c r="R72" i="100"/>
  <c r="R87" i="100" s="1"/>
  <c r="S478" i="100"/>
  <c r="S480" i="100" s="1"/>
  <c r="S87" i="100"/>
  <c r="U87" i="100"/>
  <c r="P72" i="100"/>
  <c r="Q700" i="100"/>
  <c r="Y478" i="100"/>
  <c r="Y480" i="100" s="1"/>
  <c r="Y87" i="100"/>
  <c r="W155" i="100"/>
  <c r="AE496" i="100"/>
  <c r="AD495" i="100"/>
  <c r="AD499" i="100"/>
  <c r="AD500" i="100"/>
  <c r="AE498" i="100"/>
  <c r="AC501" i="100"/>
  <c r="Q79" i="100"/>
  <c r="Q87" i="100"/>
  <c r="Q86" i="100" s="1"/>
  <c r="Q478" i="100"/>
  <c r="Q480" i="100" s="1"/>
  <c r="W154" i="100"/>
  <c r="W726" i="100"/>
  <c r="X72" i="100"/>
  <c r="V72" i="100"/>
  <c r="W700" i="100"/>
  <c r="W72" i="100"/>
  <c r="X398" i="100"/>
  <c r="U398" i="100"/>
  <c r="W398" i="100"/>
  <c r="V398" i="100"/>
  <c r="U51" i="100"/>
  <c r="T478" i="100"/>
  <c r="T87" i="100"/>
  <c r="X700" i="100"/>
  <c r="BF620" i="100"/>
  <c r="BB630" i="100"/>
  <c r="AC472" i="100"/>
  <c r="T517" i="100"/>
  <c r="T549" i="100" s="1"/>
  <c r="V116" i="100"/>
  <c r="T615" i="100" l="1"/>
  <c r="R616" i="100"/>
  <c r="P100" i="100"/>
  <c r="P50" i="100"/>
  <c r="P80" i="100"/>
  <c r="P3" i="164"/>
  <c r="BD3" i="164"/>
  <c r="AK3" i="164"/>
  <c r="AZ3" i="164"/>
  <c r="L3" i="164"/>
  <c r="Y3" i="164"/>
  <c r="AY3" i="164"/>
  <c r="AE3" i="164"/>
  <c r="K3" i="164"/>
  <c r="AP3" i="164"/>
  <c r="V3" i="164"/>
  <c r="AV3" i="164"/>
  <c r="X3" i="164"/>
  <c r="U3" i="164"/>
  <c r="AR3" i="164"/>
  <c r="BE3" i="164"/>
  <c r="Q3" i="164"/>
  <c r="AU3" i="164"/>
  <c r="AA3" i="164"/>
  <c r="BF3" i="164"/>
  <c r="AL3" i="164"/>
  <c r="R3" i="164"/>
  <c r="AN3" i="164"/>
  <c r="BA3" i="164"/>
  <c r="M3" i="164"/>
  <c r="AB3" i="164"/>
  <c r="AW3" i="164"/>
  <c r="I3" i="164"/>
  <c r="BK3" i="164"/>
  <c r="AQ3" i="164"/>
  <c r="S3" i="164"/>
  <c r="BB3" i="164"/>
  <c r="AH3" i="164"/>
  <c r="AO3" i="164"/>
  <c r="O3" i="164"/>
  <c r="AF3" i="164"/>
  <c r="AX3" i="164"/>
  <c r="J3" i="164"/>
  <c r="AS3" i="164"/>
  <c r="BH3" i="164"/>
  <c r="BG3" i="164"/>
  <c r="Z3" i="164"/>
  <c r="T3" i="164"/>
  <c r="AI3" i="164"/>
  <c r="BL3" i="164"/>
  <c r="BM3" i="164"/>
  <c r="W3" i="164"/>
  <c r="N3" i="164"/>
  <c r="BI3" i="164"/>
  <c r="AG3" i="164"/>
  <c r="BJ3" i="164"/>
  <c r="AC3" i="164"/>
  <c r="BC3" i="164"/>
  <c r="AT3" i="164"/>
  <c r="AJ3" i="164"/>
  <c r="AM3" i="164"/>
  <c r="AD3" i="164"/>
  <c r="O80" i="100"/>
  <c r="O50" i="100"/>
  <c r="O100" i="100"/>
  <c r="W3" i="100"/>
  <c r="BO3" i="100"/>
  <c r="BP3" i="100"/>
  <c r="AY3" i="100"/>
  <c r="BG3" i="100"/>
  <c r="BD3" i="100"/>
  <c r="T3" i="100"/>
  <c r="BH3" i="100"/>
  <c r="AB3" i="100"/>
  <c r="BM3" i="100"/>
  <c r="AW3" i="100"/>
  <c r="AG3" i="100"/>
  <c r="M3" i="100"/>
  <c r="BF3" i="100"/>
  <c r="AP3" i="100"/>
  <c r="V3" i="100"/>
  <c r="O3" i="100"/>
  <c r="AU3" i="100"/>
  <c r="BK3" i="100"/>
  <c r="BC3" i="100"/>
  <c r="AE3" i="100"/>
  <c r="AQ3" i="100"/>
  <c r="AC3" i="100"/>
  <c r="AV3" i="100"/>
  <c r="AZ3" i="100"/>
  <c r="P3" i="100"/>
  <c r="BI3" i="100"/>
  <c r="AS3" i="100"/>
  <c r="X3" i="100"/>
  <c r="BB3" i="100"/>
  <c r="AL3" i="100"/>
  <c r="R3" i="100"/>
  <c r="AJ3" i="100"/>
  <c r="S3" i="100"/>
  <c r="AM3" i="100"/>
  <c r="AI3" i="100"/>
  <c r="AA3" i="100"/>
  <c r="AN3" i="100"/>
  <c r="AR3" i="100"/>
  <c r="Y3" i="100"/>
  <c r="BE3" i="100"/>
  <c r="AO3" i="100"/>
  <c r="U3" i="100"/>
  <c r="L3" i="100"/>
  <c r="AX3" i="100"/>
  <c r="AH3" i="100"/>
  <c r="N3" i="100"/>
  <c r="Z3" i="100"/>
  <c r="Q472" i="100" s="1"/>
  <c r="Q474" i="100" s="1"/>
  <c r="BN3" i="100"/>
  <c r="BL3" i="100"/>
  <c r="AF3" i="100"/>
  <c r="BA3" i="100"/>
  <c r="AK3" i="100"/>
  <c r="Q3" i="100"/>
  <c r="BJ3" i="100"/>
  <c r="AT3" i="100"/>
  <c r="AD3" i="100"/>
  <c r="S509" i="100"/>
  <c r="U31" i="100"/>
  <c r="U79" i="100" s="1"/>
  <c r="U25" i="100"/>
  <c r="T31" i="100"/>
  <c r="T25" i="100"/>
  <c r="Z9" i="100"/>
  <c r="Y30" i="100"/>
  <c r="AM491" i="100"/>
  <c r="AL492" i="100"/>
  <c r="AN410" i="100"/>
  <c r="AM417" i="100"/>
  <c r="S31" i="100"/>
  <c r="S25" i="100"/>
  <c r="R31" i="100"/>
  <c r="R140" i="100" s="1"/>
  <c r="R25" i="100"/>
  <c r="AD66" i="100"/>
  <c r="Z70" i="104"/>
  <c r="AC64" i="100"/>
  <c r="V378" i="100"/>
  <c r="U379" i="100"/>
  <c r="R581" i="100"/>
  <c r="R509" i="100"/>
  <c r="AF40" i="100"/>
  <c r="AG39" i="100"/>
  <c r="P24" i="100"/>
  <c r="O31" i="100"/>
  <c r="O25" i="100"/>
  <c r="W25" i="100"/>
  <c r="X24" i="100"/>
  <c r="W31" i="100"/>
  <c r="U610" i="100"/>
  <c r="U611" i="100" s="1"/>
  <c r="U612" i="100" s="1"/>
  <c r="U613" i="100" s="1"/>
  <c r="V609" i="100"/>
  <c r="AD44" i="100"/>
  <c r="AK219" i="100"/>
  <c r="AL216" i="100"/>
  <c r="V602" i="100"/>
  <c r="V603" i="100" s="1"/>
  <c r="V604" i="100" s="1"/>
  <c r="V605" i="100" s="1"/>
  <c r="V606" i="100" s="1"/>
  <c r="V607" i="100" s="1"/>
  <c r="W601" i="100"/>
  <c r="T509" i="100"/>
  <c r="R86" i="100"/>
  <c r="AE209" i="100"/>
  <c r="AD212" i="100"/>
  <c r="N140" i="100"/>
  <c r="N86" i="100"/>
  <c r="N79" i="100"/>
  <c r="T100" i="100"/>
  <c r="V155" i="100"/>
  <c r="U155" i="100"/>
  <c r="P478" i="100"/>
  <c r="P480" i="100" s="1"/>
  <c r="Q471" i="100"/>
  <c r="Q479" i="100" s="1"/>
  <c r="Q481" i="100" s="1"/>
  <c r="R472" i="100"/>
  <c r="S472" i="100" s="1"/>
  <c r="R624" i="100"/>
  <c r="R625" i="100" s="1"/>
  <c r="R626" i="100" s="1"/>
  <c r="T550" i="100"/>
  <c r="P87" i="100"/>
  <c r="P471" i="100"/>
  <c r="P479" i="100" s="1"/>
  <c r="P481" i="100" s="1"/>
  <c r="R79" i="100"/>
  <c r="R478" i="100"/>
  <c r="R550" i="100" s="1"/>
  <c r="S624" i="100"/>
  <c r="S625" i="100" s="1"/>
  <c r="S626" i="100" s="1"/>
  <c r="T623" i="100"/>
  <c r="X155" i="100"/>
  <c r="Y155" i="100"/>
  <c r="U615" i="100"/>
  <c r="T616" i="100"/>
  <c r="T480" i="100"/>
  <c r="T552" i="100" s="1"/>
  <c r="S638" i="100"/>
  <c r="AD501" i="100"/>
  <c r="AE499" i="100"/>
  <c r="AF498" i="100"/>
  <c r="AE500" i="100"/>
  <c r="AE495" i="100"/>
  <c r="AF496" i="100"/>
  <c r="T51" i="100"/>
  <c r="T561" i="100" s="1"/>
  <c r="Y154" i="100"/>
  <c r="Y726" i="100"/>
  <c r="N638" i="100"/>
  <c r="N37" i="100"/>
  <c r="N38" i="100" s="1"/>
  <c r="M638" i="100"/>
  <c r="M37" i="100"/>
  <c r="M38" i="100" s="1"/>
  <c r="S42" i="100"/>
  <c r="M42" i="100"/>
  <c r="X42" i="100"/>
  <c r="U50" i="100"/>
  <c r="U63" i="100"/>
  <c r="U65" i="100"/>
  <c r="V51" i="100"/>
  <c r="V561" i="100" s="1"/>
  <c r="Y398" i="100"/>
  <c r="W87" i="100"/>
  <c r="W86" i="100" s="1"/>
  <c r="W79" i="100"/>
  <c r="W478" i="100"/>
  <c r="V87" i="100"/>
  <c r="V86" i="100" s="1"/>
  <c r="V79" i="100"/>
  <c r="V478" i="100"/>
  <c r="Z87" i="100"/>
  <c r="Z471" i="100"/>
  <c r="Z478" i="100"/>
  <c r="Y550" i="100" s="1"/>
  <c r="X478" i="100"/>
  <c r="X550" i="100" s="1"/>
  <c r="X87" i="100"/>
  <c r="N42" i="100"/>
  <c r="W42" i="100"/>
  <c r="S37" i="100"/>
  <c r="S38" i="100" s="1"/>
  <c r="W153" i="100"/>
  <c r="W557" i="100"/>
  <c r="Q42" i="100"/>
  <c r="W37" i="100"/>
  <c r="W38" i="100" s="1"/>
  <c r="W638" i="100"/>
  <c r="X154" i="100"/>
  <c r="X726" i="100"/>
  <c r="Q37" i="100"/>
  <c r="Q38" i="100" s="1"/>
  <c r="Q638" i="100"/>
  <c r="S550" i="100"/>
  <c r="W51" i="100"/>
  <c r="BC630" i="100"/>
  <c r="BG620" i="100"/>
  <c r="AD472" i="100"/>
  <c r="W116" i="100"/>
  <c r="BR261" i="100" l="1"/>
  <c r="BS261" i="100" s="1"/>
  <c r="F107" i="100"/>
  <c r="F57" i="100"/>
  <c r="F93" i="100"/>
  <c r="U86" i="100"/>
  <c r="AG40" i="100"/>
  <c r="AH39" i="100"/>
  <c r="S552" i="100"/>
  <c r="AE212" i="100"/>
  <c r="AF209" i="100"/>
  <c r="X601" i="100"/>
  <c r="W602" i="100"/>
  <c r="W603" i="100" s="1"/>
  <c r="W604" i="100" s="1"/>
  <c r="W605" i="100" s="1"/>
  <c r="W606" i="100" s="1"/>
  <c r="W607" i="100" s="1"/>
  <c r="O86" i="100"/>
  <c r="O79" i="100"/>
  <c r="O140" i="100"/>
  <c r="F147" i="100" s="1"/>
  <c r="AO410" i="100"/>
  <c r="AN417" i="100"/>
  <c r="Z30" i="100"/>
  <c r="Z50" i="100" s="1"/>
  <c r="AA9" i="100"/>
  <c r="AF43" i="100"/>
  <c r="AE44" i="100"/>
  <c r="Y24" i="100"/>
  <c r="X31" i="100"/>
  <c r="X79" i="100" s="1"/>
  <c r="X25" i="100"/>
  <c r="P25" i="100"/>
  <c r="P31" i="100"/>
  <c r="AA70" i="104"/>
  <c r="AE66" i="100"/>
  <c r="AD64" i="100"/>
  <c r="S140" i="100"/>
  <c r="S79" i="100"/>
  <c r="AL219" i="100"/>
  <c r="AM216" i="100"/>
  <c r="V610" i="100"/>
  <c r="V611" i="100" s="1"/>
  <c r="V612" i="100" s="1"/>
  <c r="V613" i="100" s="1"/>
  <c r="W609" i="100"/>
  <c r="W378" i="100"/>
  <c r="V379" i="100"/>
  <c r="S86" i="100"/>
  <c r="AN491" i="100"/>
  <c r="AM492" i="100"/>
  <c r="T140" i="100"/>
  <c r="T79" i="100"/>
  <c r="T86" i="100"/>
  <c r="U42" i="100"/>
  <c r="V154" i="100"/>
  <c r="V726" i="100"/>
  <c r="V42" i="100"/>
  <c r="U154" i="100"/>
  <c r="U726" i="100"/>
  <c r="R471" i="100"/>
  <c r="R479" i="100" s="1"/>
  <c r="R551" i="100" s="1"/>
  <c r="R474" i="100"/>
  <c r="R480" i="100"/>
  <c r="R552" i="100" s="1"/>
  <c r="Z44" i="100"/>
  <c r="T65" i="100"/>
  <c r="T624" i="100"/>
  <c r="T625" i="100" s="1"/>
  <c r="T626" i="100" s="1"/>
  <c r="U623" i="100"/>
  <c r="V615" i="100"/>
  <c r="U616" i="100"/>
  <c r="S474" i="100"/>
  <c r="T472" i="100"/>
  <c r="S471" i="100"/>
  <c r="N40" i="100"/>
  <c r="U561" i="100"/>
  <c r="T399" i="100"/>
  <c r="T401" i="100" s="1"/>
  <c r="T63" i="100"/>
  <c r="T50" i="100"/>
  <c r="U399" i="100"/>
  <c r="X480" i="100"/>
  <c r="X552" i="100" s="1"/>
  <c r="W550" i="100"/>
  <c r="AG496" i="100"/>
  <c r="AF495" i="100"/>
  <c r="AF500" i="100"/>
  <c r="AF499" i="100"/>
  <c r="AG498" i="100"/>
  <c r="AE501" i="100"/>
  <c r="V399" i="100"/>
  <c r="X638" i="100"/>
  <c r="X44" i="100"/>
  <c r="W140" i="100"/>
  <c r="W141" i="100"/>
  <c r="W159" i="100"/>
  <c r="W44" i="100"/>
  <c r="V44" i="100"/>
  <c r="L30" i="107"/>
  <c r="L42" i="100"/>
  <c r="X153" i="100"/>
  <c r="X158" i="100" s="1"/>
  <c r="X557" i="100"/>
  <c r="N44" i="100"/>
  <c r="Z480" i="100"/>
  <c r="Y552" i="100" s="1"/>
  <c r="W158" i="100"/>
  <c r="Z479" i="100"/>
  <c r="Z551" i="100" s="1"/>
  <c r="V550" i="100"/>
  <c r="U550" i="100"/>
  <c r="V480" i="100"/>
  <c r="X37" i="100"/>
  <c r="X38" i="100" s="1"/>
  <c r="X73" i="100"/>
  <c r="W73" i="100"/>
  <c r="W480" i="100"/>
  <c r="V65" i="100"/>
  <c r="V50" i="100"/>
  <c r="V63" i="100"/>
  <c r="Y153" i="100"/>
  <c r="Y158" i="100" s="1"/>
  <c r="Y557" i="100"/>
  <c r="Y44" i="100"/>
  <c r="X51" i="100"/>
  <c r="W561" i="100"/>
  <c r="W63" i="100"/>
  <c r="W399" i="100"/>
  <c r="W50" i="100"/>
  <c r="W65" i="100"/>
  <c r="BH620" i="100"/>
  <c r="BD630" i="100"/>
  <c r="AE472" i="100"/>
  <c r="X116" i="100"/>
  <c r="P140" i="100" l="1"/>
  <c r="P79" i="100"/>
  <c r="Y25" i="100"/>
  <c r="Z24" i="100"/>
  <c r="Y31" i="100"/>
  <c r="Y601" i="100"/>
  <c r="X602" i="100"/>
  <c r="X603" i="100" s="1"/>
  <c r="X604" i="100" s="1"/>
  <c r="X605" i="100" s="1"/>
  <c r="X606" i="100" s="1"/>
  <c r="X607" i="100" s="1"/>
  <c r="AM219" i="100"/>
  <c r="AN216" i="100"/>
  <c r="AF212" i="100"/>
  <c r="AG209" i="100"/>
  <c r="X378" i="100"/>
  <c r="W379" i="100"/>
  <c r="AF66" i="100"/>
  <c r="AB70" i="104"/>
  <c r="AE64" i="100"/>
  <c r="AF44" i="100"/>
  <c r="AG43" i="100"/>
  <c r="AP410" i="100"/>
  <c r="AO417" i="100"/>
  <c r="P86" i="100"/>
  <c r="AO491" i="100"/>
  <c r="AN492" i="100"/>
  <c r="W610" i="100"/>
  <c r="W611" i="100" s="1"/>
  <c r="W612" i="100" s="1"/>
  <c r="W613" i="100" s="1"/>
  <c r="X609" i="100"/>
  <c r="AB9" i="100"/>
  <c r="AA30" i="100"/>
  <c r="AA50" i="100" s="1"/>
  <c r="X86" i="100"/>
  <c r="AI39" i="100"/>
  <c r="AI40" i="100" s="1"/>
  <c r="AH40" i="100"/>
  <c r="R37" i="100"/>
  <c r="R38" i="100" s="1"/>
  <c r="S40" i="100" s="1"/>
  <c r="R638" i="100"/>
  <c r="R42" i="100"/>
  <c r="O42" i="100"/>
  <c r="O44" i="100" s="1"/>
  <c r="O638" i="100"/>
  <c r="O37" i="100"/>
  <c r="O38" i="100" s="1"/>
  <c r="O40" i="100" s="1"/>
  <c r="U37" i="100"/>
  <c r="U638" i="100"/>
  <c r="V37" i="100"/>
  <c r="V638" i="100"/>
  <c r="V557" i="100"/>
  <c r="V153" i="100"/>
  <c r="V73" i="100"/>
  <c r="U153" i="100"/>
  <c r="U557" i="100"/>
  <c r="R481" i="100"/>
  <c r="R553" i="100" s="1"/>
  <c r="Z481" i="100"/>
  <c r="Z553" i="100" s="1"/>
  <c r="U624" i="100"/>
  <c r="U625" i="100" s="1"/>
  <c r="U626" i="100" s="1"/>
  <c r="V623" i="100"/>
  <c r="S479" i="100"/>
  <c r="S551" i="100" s="1"/>
  <c r="T474" i="100"/>
  <c r="U472" i="100"/>
  <c r="T471" i="100"/>
  <c r="W552" i="100"/>
  <c r="V616" i="100"/>
  <c r="W615" i="100"/>
  <c r="U401" i="100"/>
  <c r="P42" i="100"/>
  <c r="W401" i="100"/>
  <c r="V401" i="100"/>
  <c r="W160" i="100"/>
  <c r="T42" i="100"/>
  <c r="T44" i="100" s="1"/>
  <c r="AF501" i="100"/>
  <c r="AG500" i="100"/>
  <c r="AH498" i="100"/>
  <c r="AG499" i="100"/>
  <c r="AG495" i="100"/>
  <c r="AH496" i="100"/>
  <c r="P37" i="100"/>
  <c r="P38" i="100" s="1"/>
  <c r="Q40" i="100" s="1"/>
  <c r="X65" i="100"/>
  <c r="X50" i="100"/>
  <c r="X63" i="100"/>
  <c r="Y561" i="100"/>
  <c r="X399" i="100"/>
  <c r="X401" i="100" s="1"/>
  <c r="Y399" i="100"/>
  <c r="X561" i="100"/>
  <c r="L638" i="100"/>
  <c r="L37" i="100"/>
  <c r="L38" i="100" s="1"/>
  <c r="M40" i="100" s="1"/>
  <c r="R40" i="100"/>
  <c r="X101" i="100"/>
  <c r="X100" i="100" s="1"/>
  <c r="X80" i="100"/>
  <c r="V552" i="100"/>
  <c r="U552" i="100"/>
  <c r="T638" i="100"/>
  <c r="T37" i="100"/>
  <c r="T38" i="100" s="1"/>
  <c r="P638" i="100"/>
  <c r="X141" i="100"/>
  <c r="X140" i="100"/>
  <c r="X159" i="100"/>
  <c r="X160" i="100" s="1"/>
  <c r="Z73" i="100"/>
  <c r="Y141" i="100"/>
  <c r="Y140" i="100"/>
  <c r="Y159" i="100"/>
  <c r="Y160" i="100" s="1"/>
  <c r="W80" i="100"/>
  <c r="W101" i="100"/>
  <c r="W100" i="100" s="1"/>
  <c r="X40" i="100"/>
  <c r="Y50" i="100"/>
  <c r="Y65" i="100"/>
  <c r="Y63" i="100"/>
  <c r="M44" i="100"/>
  <c r="H30" i="107"/>
  <c r="M30" i="107"/>
  <c r="AB42" i="100"/>
  <c r="AF472" i="100"/>
  <c r="BE630" i="100"/>
  <c r="BI620" i="100"/>
  <c r="Y116" i="100"/>
  <c r="AP491" i="100" l="1"/>
  <c r="AO492" i="100"/>
  <c r="AG66" i="100"/>
  <c r="AC70" i="104"/>
  <c r="AF64" i="100"/>
  <c r="AN219" i="100"/>
  <c r="AO216" i="100"/>
  <c r="Y602" i="100"/>
  <c r="Y603" i="100" s="1"/>
  <c r="Y604" i="100" s="1"/>
  <c r="Y605" i="100" s="1"/>
  <c r="Y606" i="100" s="1"/>
  <c r="Y607" i="100" s="1"/>
  <c r="Z601" i="100"/>
  <c r="X610" i="100"/>
  <c r="X611" i="100" s="1"/>
  <c r="X612" i="100" s="1"/>
  <c r="X613" i="100" s="1"/>
  <c r="Y609" i="100"/>
  <c r="Y79" i="100"/>
  <c r="Y86" i="100"/>
  <c r="X379" i="100"/>
  <c r="Y378" i="100"/>
  <c r="Z25" i="100"/>
  <c r="Z31" i="100"/>
  <c r="AA24" i="100"/>
  <c r="Y38" i="100"/>
  <c r="AC9" i="100"/>
  <c r="AB30" i="100"/>
  <c r="AH43" i="100"/>
  <c r="AG44" i="100"/>
  <c r="AG212" i="100"/>
  <c r="AH209" i="100"/>
  <c r="AP417" i="100"/>
  <c r="AQ410" i="100"/>
  <c r="P44" i="100"/>
  <c r="R44" i="100"/>
  <c r="S44" i="100"/>
  <c r="U141" i="100"/>
  <c r="U158" i="100"/>
  <c r="U160" i="100" s="1"/>
  <c r="U159" i="100"/>
  <c r="U140" i="100"/>
  <c r="V140" i="100"/>
  <c r="V141" i="100"/>
  <c r="V159" i="100"/>
  <c r="V158" i="100"/>
  <c r="V38" i="100"/>
  <c r="V80" i="100"/>
  <c r="V101" i="100"/>
  <c r="V100" i="100" s="1"/>
  <c r="U38" i="100"/>
  <c r="Y401" i="100"/>
  <c r="AC401" i="100" s="1"/>
  <c r="W623" i="100"/>
  <c r="V624" i="100"/>
  <c r="V625" i="100" s="1"/>
  <c r="V626" i="100" s="1"/>
  <c r="S481" i="100"/>
  <c r="S553" i="100" s="1"/>
  <c r="U474" i="100"/>
  <c r="U471" i="100"/>
  <c r="V472" i="100"/>
  <c r="W616" i="100"/>
  <c r="X615" i="100"/>
  <c r="Q44" i="100"/>
  <c r="T479" i="100"/>
  <c r="T551" i="100" s="1"/>
  <c r="U44" i="100"/>
  <c r="P40" i="100"/>
  <c r="AG501" i="100"/>
  <c r="AI496" i="100"/>
  <c r="AH495" i="100"/>
  <c r="AH500" i="100"/>
  <c r="AH499" i="100"/>
  <c r="AI498" i="100"/>
  <c r="N30" i="107"/>
  <c r="Z80" i="100"/>
  <c r="Z101" i="100"/>
  <c r="Z100" i="100" s="1"/>
  <c r="T40" i="100"/>
  <c r="U40" i="100"/>
  <c r="I30" i="107"/>
  <c r="Y144" i="100"/>
  <c r="Y101" i="100"/>
  <c r="Y100" i="100" s="1"/>
  <c r="Y80" i="100"/>
  <c r="X144" i="100"/>
  <c r="AC42" i="100"/>
  <c r="BF630" i="100"/>
  <c r="AG472" i="100"/>
  <c r="BJ620" i="100"/>
  <c r="Z116" i="100"/>
  <c r="AI43" i="100" l="1"/>
  <c r="AI44" i="100" s="1"/>
  <c r="AH44" i="100"/>
  <c r="AB24" i="100"/>
  <c r="AA31" i="100"/>
  <c r="AA25" i="100"/>
  <c r="AH212" i="100"/>
  <c r="AI209" i="100"/>
  <c r="Z79" i="100"/>
  <c r="Z86" i="100"/>
  <c r="Z38" i="100"/>
  <c r="AA601" i="100"/>
  <c r="Z602" i="100"/>
  <c r="Z603" i="100" s="1"/>
  <c r="Z604" i="100" s="1"/>
  <c r="Z605" i="100" s="1"/>
  <c r="Z606" i="100" s="1"/>
  <c r="Z607" i="100" s="1"/>
  <c r="AQ491" i="100"/>
  <c r="AP492" i="100"/>
  <c r="AD9" i="100"/>
  <c r="AC30" i="100"/>
  <c r="V160" i="100"/>
  <c r="AR410" i="100"/>
  <c r="AQ417" i="100"/>
  <c r="Y40" i="100"/>
  <c r="Z378" i="100"/>
  <c r="Y379" i="100"/>
  <c r="Y610" i="100"/>
  <c r="Y611" i="100" s="1"/>
  <c r="Y612" i="100" s="1"/>
  <c r="Y613" i="100" s="1"/>
  <c r="Z609" i="100"/>
  <c r="AP216" i="100"/>
  <c r="AO219" i="100"/>
  <c r="AG64" i="100"/>
  <c r="AH66" i="100"/>
  <c r="AD70" i="104"/>
  <c r="U144" i="100"/>
  <c r="W40" i="100"/>
  <c r="V40" i="100"/>
  <c r="W144" i="100"/>
  <c r="V144" i="100"/>
  <c r="T481" i="100"/>
  <c r="T553" i="100" s="1"/>
  <c r="X623" i="100"/>
  <c r="W624" i="100"/>
  <c r="W625" i="100" s="1"/>
  <c r="W626" i="100" s="1"/>
  <c r="W472" i="100"/>
  <c r="V471" i="100"/>
  <c r="U479" i="100"/>
  <c r="U551" i="100" s="1"/>
  <c r="X616" i="100"/>
  <c r="Y615" i="100"/>
  <c r="AI500" i="100"/>
  <c r="AI499" i="100"/>
  <c r="AJ498" i="100"/>
  <c r="AH501" i="100"/>
  <c r="AI495" i="100"/>
  <c r="AJ496" i="100"/>
  <c r="Z154" i="100"/>
  <c r="Z726" i="100"/>
  <c r="J30" i="107"/>
  <c r="O30" i="107"/>
  <c r="M31" i="107"/>
  <c r="AD42" i="100"/>
  <c r="BK620" i="100"/>
  <c r="AH472" i="100"/>
  <c r="BG630" i="100"/>
  <c r="AA116" i="100"/>
  <c r="AA86" i="100" l="1"/>
  <c r="AA38" i="100"/>
  <c r="F95" i="100"/>
  <c r="F97" i="100" s="1"/>
  <c r="F96" i="100" s="1"/>
  <c r="BM88" i="100" s="1"/>
  <c r="AQ492" i="100"/>
  <c r="AR491" i="100"/>
  <c r="AC24" i="100"/>
  <c r="AB31" i="100"/>
  <c r="AB25" i="100"/>
  <c r="AP219" i="100"/>
  <c r="AQ216" i="100"/>
  <c r="Z379" i="100"/>
  <c r="AA378" i="100"/>
  <c r="AS410" i="100"/>
  <c r="AR417" i="100"/>
  <c r="Z40" i="100"/>
  <c r="AE70" i="104"/>
  <c r="AI66" i="100"/>
  <c r="AH64" i="100"/>
  <c r="AA609" i="100"/>
  <c r="Z610" i="100"/>
  <c r="Z611" i="100" s="1"/>
  <c r="Z612" i="100" s="1"/>
  <c r="Z613" i="100" s="1"/>
  <c r="AE9" i="100"/>
  <c r="AD30" i="100"/>
  <c r="AB601" i="100"/>
  <c r="AA602" i="100"/>
  <c r="AA603" i="100" s="1"/>
  <c r="AA604" i="100" s="1"/>
  <c r="AA605" i="100" s="1"/>
  <c r="AA606" i="100" s="1"/>
  <c r="AA607" i="100" s="1"/>
  <c r="AJ209" i="100"/>
  <c r="AI212" i="100"/>
  <c r="U481" i="100"/>
  <c r="U553" i="100" s="1"/>
  <c r="Y623" i="100"/>
  <c r="X624" i="100"/>
  <c r="X625" i="100" s="1"/>
  <c r="X626" i="100" s="1"/>
  <c r="Z615" i="100"/>
  <c r="Y616" i="100"/>
  <c r="V479" i="100"/>
  <c r="V551" i="100" s="1"/>
  <c r="X472" i="100"/>
  <c r="W471" i="100"/>
  <c r="N31" i="107"/>
  <c r="AI501" i="100"/>
  <c r="AK496" i="100"/>
  <c r="AJ495" i="100"/>
  <c r="AK498" i="100"/>
  <c r="AJ499" i="100"/>
  <c r="AJ500" i="100"/>
  <c r="P30" i="107"/>
  <c r="K30" i="107"/>
  <c r="Z153" i="100"/>
  <c r="Z158" i="100" s="1"/>
  <c r="Z557" i="100"/>
  <c r="H31" i="107"/>
  <c r="AE42" i="100"/>
  <c r="BH630" i="100"/>
  <c r="AI472" i="100"/>
  <c r="BL620" i="100"/>
  <c r="AB116" i="100"/>
  <c r="U88" i="100" l="1"/>
  <c r="AB88" i="100"/>
  <c r="AB86" i="100" s="1"/>
  <c r="AB87" i="100" s="1"/>
  <c r="AB72" i="100" s="1"/>
  <c r="AS88" i="100"/>
  <c r="AL88" i="100"/>
  <c r="BA88" i="100"/>
  <c r="AN88" i="100"/>
  <c r="AW88" i="100"/>
  <c r="W88" i="100"/>
  <c r="T88" i="100"/>
  <c r="BE88" i="100"/>
  <c r="AK88" i="100"/>
  <c r="AP88" i="100"/>
  <c r="L88" i="100"/>
  <c r="AR88" i="100"/>
  <c r="BN88" i="100"/>
  <c r="AX88" i="100"/>
  <c r="AG88" i="100"/>
  <c r="AG86" i="100" s="1"/>
  <c r="BJ88" i="100"/>
  <c r="BP88" i="100"/>
  <c r="BK88" i="100"/>
  <c r="AO88" i="100"/>
  <c r="X88" i="100"/>
  <c r="BC88" i="100"/>
  <c r="AQ88" i="100"/>
  <c r="Z88" i="100"/>
  <c r="AU88" i="100"/>
  <c r="BF88" i="100"/>
  <c r="AH88" i="100"/>
  <c r="AH86" i="100" s="1"/>
  <c r="BL88" i="100"/>
  <c r="AE88" i="100"/>
  <c r="AE86" i="100" s="1"/>
  <c r="Q88" i="100"/>
  <c r="BD88" i="100"/>
  <c r="AV88" i="100"/>
  <c r="S88" i="100"/>
  <c r="BG88" i="100"/>
  <c r="AY88" i="100"/>
  <c r="AJ88" i="100"/>
  <c r="V88" i="100"/>
  <c r="P88" i="100"/>
  <c r="AD88" i="100"/>
  <c r="AD86" i="100" s="1"/>
  <c r="AD87" i="100" s="1"/>
  <c r="AD72" i="100" s="1"/>
  <c r="N88" i="100"/>
  <c r="R88" i="100"/>
  <c r="AC88" i="100"/>
  <c r="AC86" i="100" s="1"/>
  <c r="AC87" i="100" s="1"/>
  <c r="AC72" i="100" s="1"/>
  <c r="BH88" i="100"/>
  <c r="AI88" i="100"/>
  <c r="AI86" i="100" s="1"/>
  <c r="AJ86" i="100" s="1"/>
  <c r="AK86" i="100" s="1"/>
  <c r="AL86" i="100" s="1"/>
  <c r="AM86" i="100" s="1"/>
  <c r="BO88" i="100"/>
  <c r="AM88" i="100"/>
  <c r="AA88" i="100"/>
  <c r="BB88" i="100"/>
  <c r="AT88" i="100"/>
  <c r="BI88" i="100"/>
  <c r="AF88" i="100"/>
  <c r="AF86" i="100" s="1"/>
  <c r="O88" i="100"/>
  <c r="Y88" i="100"/>
  <c r="AZ88" i="100"/>
  <c r="M88" i="100"/>
  <c r="AD24" i="100"/>
  <c r="AC31" i="100"/>
  <c r="AC25" i="100"/>
  <c r="AJ212" i="100"/>
  <c r="AK209" i="100"/>
  <c r="AF9" i="100"/>
  <c r="AE30" i="100"/>
  <c r="AJ66" i="100"/>
  <c r="AF70" i="104"/>
  <c r="AI64" i="100"/>
  <c r="AB478" i="100"/>
  <c r="AB480" i="100" s="1"/>
  <c r="AB471" i="100"/>
  <c r="AT410" i="100"/>
  <c r="AS417" i="100"/>
  <c r="AS491" i="100"/>
  <c r="AR492" i="100"/>
  <c r="AA379" i="100"/>
  <c r="AB378" i="100"/>
  <c r="AQ219" i="100"/>
  <c r="AR216" i="100"/>
  <c r="AB602" i="100"/>
  <c r="AB603" i="100" s="1"/>
  <c r="AB604" i="100" s="1"/>
  <c r="AB605" i="100" s="1"/>
  <c r="AB606" i="100" s="1"/>
  <c r="AB607" i="100" s="1"/>
  <c r="AC601" i="100"/>
  <c r="AA610" i="100"/>
  <c r="AA611" i="100" s="1"/>
  <c r="AA612" i="100" s="1"/>
  <c r="AA613" i="100" s="1"/>
  <c r="AB609" i="100"/>
  <c r="AA478" i="100"/>
  <c r="AA79" i="100"/>
  <c r="AA471" i="100"/>
  <c r="V481" i="100"/>
  <c r="V553" i="100" s="1"/>
  <c r="Z623" i="100"/>
  <c r="Y624" i="100"/>
  <c r="Y625" i="100" s="1"/>
  <c r="Y626" i="100" s="1"/>
  <c r="Y472" i="100"/>
  <c r="Y471" i="100" s="1"/>
  <c r="X471" i="100"/>
  <c r="W479" i="100"/>
  <c r="W551" i="100" s="1"/>
  <c r="Z616" i="100"/>
  <c r="AA615" i="100"/>
  <c r="I31" i="107"/>
  <c r="O31" i="107"/>
  <c r="AJ501" i="100"/>
  <c r="AK500" i="100"/>
  <c r="AL498" i="100"/>
  <c r="AK499" i="100"/>
  <c r="AK495" i="100"/>
  <c r="AL496" i="100"/>
  <c r="AI158" i="100"/>
  <c r="AE158" i="100"/>
  <c r="AE159" i="100" s="1"/>
  <c r="AE160" i="100" s="1"/>
  <c r="AF158" i="100"/>
  <c r="AH158" i="100"/>
  <c r="AC158" i="100"/>
  <c r="AB158" i="100"/>
  <c r="AG158" i="100"/>
  <c r="AD158" i="100"/>
  <c r="AN86" i="100"/>
  <c r="Q30" i="107"/>
  <c r="Z140" i="100"/>
  <c r="Z141" i="100"/>
  <c r="Z159" i="100"/>
  <c r="Z160" i="100" s="1"/>
  <c r="F59" i="100"/>
  <c r="F61" i="100" s="1"/>
  <c r="F60" i="100" s="1"/>
  <c r="AF42" i="100"/>
  <c r="BM620" i="100"/>
  <c r="AJ472" i="100"/>
  <c r="BI630" i="100"/>
  <c r="AC116" i="100"/>
  <c r="AB79" i="100" l="1"/>
  <c r="AA550" i="100"/>
  <c r="Z550" i="100"/>
  <c r="AD471" i="100"/>
  <c r="AD478" i="100"/>
  <c r="AD480" i="100" s="1"/>
  <c r="AB479" i="100"/>
  <c r="AB551" i="100" s="1"/>
  <c r="AK66" i="100"/>
  <c r="AG70" i="104"/>
  <c r="AJ64" i="100"/>
  <c r="AB610" i="100"/>
  <c r="AB611" i="100" s="1"/>
  <c r="AB612" i="100" s="1"/>
  <c r="AB613" i="100" s="1"/>
  <c r="AC609" i="100"/>
  <c r="AS216" i="100"/>
  <c r="AR219" i="100"/>
  <c r="AC378" i="100"/>
  <c r="AB379" i="100"/>
  <c r="AT417" i="100"/>
  <c r="AU410" i="100"/>
  <c r="AA479" i="100"/>
  <c r="AA551" i="100" s="1"/>
  <c r="AG9" i="100"/>
  <c r="AF30" i="100"/>
  <c r="AA480" i="100"/>
  <c r="AD601" i="100"/>
  <c r="AC602" i="100"/>
  <c r="AC603" i="100" s="1"/>
  <c r="AC604" i="100" s="1"/>
  <c r="AC605" i="100" s="1"/>
  <c r="AC606" i="100" s="1"/>
  <c r="AC607" i="100" s="1"/>
  <c r="AC478" i="100"/>
  <c r="AC79" i="100"/>
  <c r="AC471" i="100"/>
  <c r="AS492" i="100"/>
  <c r="AT491" i="100"/>
  <c r="AL209" i="100"/>
  <c r="AK212" i="100"/>
  <c r="AD25" i="100"/>
  <c r="AE24" i="100"/>
  <c r="AD31" i="100"/>
  <c r="AD79" i="100" s="1"/>
  <c r="AA623" i="100"/>
  <c r="Z624" i="100"/>
  <c r="Z625" i="100" s="1"/>
  <c r="Z626" i="100" s="1"/>
  <c r="AB615" i="100"/>
  <c r="AA616" i="100"/>
  <c r="W481" i="100"/>
  <c r="W553" i="100" s="1"/>
  <c r="X479" i="100"/>
  <c r="X551" i="100" s="1"/>
  <c r="Y479" i="100"/>
  <c r="Y551" i="100" s="1"/>
  <c r="P31" i="107"/>
  <c r="J31" i="107"/>
  <c r="AK501" i="100"/>
  <c r="AM498" i="100"/>
  <c r="AL499" i="100"/>
  <c r="AL500" i="100"/>
  <c r="AM496" i="100"/>
  <c r="AL495" i="100"/>
  <c r="Z144" i="100"/>
  <c r="AG159" i="100"/>
  <c r="AG160" i="100" s="1"/>
  <c r="AF159" i="100"/>
  <c r="AF160" i="100" s="1"/>
  <c r="R30" i="107"/>
  <c r="AB159" i="100"/>
  <c r="AB160" i="100" s="1"/>
  <c r="Z398" i="100"/>
  <c r="AC159" i="100"/>
  <c r="AO86" i="100"/>
  <c r="AD159" i="100"/>
  <c r="AH159" i="100"/>
  <c r="AH160" i="100" s="1"/>
  <c r="AI159" i="100"/>
  <c r="AJ159" i="100" s="1"/>
  <c r="AK159" i="100" s="1"/>
  <c r="AL159" i="100" s="1"/>
  <c r="AM159" i="100" s="1"/>
  <c r="AN159" i="100" s="1"/>
  <c r="AO159" i="100" s="1"/>
  <c r="AP159" i="100" s="1"/>
  <c r="AQ159" i="100" s="1"/>
  <c r="AR159" i="100" s="1"/>
  <c r="AS159" i="100" s="1"/>
  <c r="AJ158" i="100"/>
  <c r="AG42" i="100"/>
  <c r="AE52" i="100"/>
  <c r="AE50" i="100" s="1"/>
  <c r="M52" i="100"/>
  <c r="BF52" i="100"/>
  <c r="BN52" i="100"/>
  <c r="BP52" i="100"/>
  <c r="BG52" i="100"/>
  <c r="AM52" i="100"/>
  <c r="AG52" i="100"/>
  <c r="AG50" i="100" s="1"/>
  <c r="AU52" i="100"/>
  <c r="T52" i="100"/>
  <c r="BC52" i="100"/>
  <c r="AB52" i="100"/>
  <c r="AB50" i="100" s="1"/>
  <c r="BA52" i="100"/>
  <c r="BD52" i="100"/>
  <c r="X52" i="100"/>
  <c r="U52" i="100"/>
  <c r="AH52" i="100"/>
  <c r="AH50" i="100" s="1"/>
  <c r="BI52" i="100"/>
  <c r="BH52" i="100"/>
  <c r="AY52" i="100"/>
  <c r="BB52" i="100"/>
  <c r="AP52" i="100"/>
  <c r="AR52" i="100"/>
  <c r="AD52" i="100"/>
  <c r="AD50" i="100" s="1"/>
  <c r="AZ52" i="100"/>
  <c r="P52" i="100"/>
  <c r="AJ52" i="100"/>
  <c r="BO52" i="100"/>
  <c r="AX52" i="100"/>
  <c r="AS52" i="100"/>
  <c r="AI52" i="100"/>
  <c r="AI50" i="100" s="1"/>
  <c r="O52" i="100"/>
  <c r="Q52" i="100"/>
  <c r="BK52" i="100"/>
  <c r="BE52" i="100"/>
  <c r="V52" i="100"/>
  <c r="R52" i="100"/>
  <c r="AV52" i="100"/>
  <c r="BL52" i="100"/>
  <c r="AF52" i="100"/>
  <c r="AF50" i="100" s="1"/>
  <c r="AQ52" i="100"/>
  <c r="AA52" i="100"/>
  <c r="AL52" i="100"/>
  <c r="AK52" i="100"/>
  <c r="Y52" i="100"/>
  <c r="AW52" i="100"/>
  <c r="W52" i="100"/>
  <c r="L52" i="100"/>
  <c r="BJ52" i="100"/>
  <c r="S52" i="100"/>
  <c r="AN52" i="100"/>
  <c r="AT52" i="100"/>
  <c r="AO52" i="100"/>
  <c r="BM52" i="100"/>
  <c r="N52" i="100"/>
  <c r="AC52" i="100"/>
  <c r="AC50" i="100" s="1"/>
  <c r="Z52" i="100"/>
  <c r="BJ630" i="100"/>
  <c r="AK472" i="100"/>
  <c r="BN620" i="100"/>
  <c r="AD116" i="100"/>
  <c r="AC550" i="100" l="1"/>
  <c r="AC480" i="100"/>
  <c r="AC552" i="100" s="1"/>
  <c r="AB550" i="100"/>
  <c r="AF24" i="100"/>
  <c r="AE31" i="100"/>
  <c r="AE25" i="100"/>
  <c r="AE87" i="100"/>
  <c r="AE72" i="100" s="1"/>
  <c r="AA552" i="100"/>
  <c r="Z552" i="100"/>
  <c r="AC610" i="100"/>
  <c r="AC611" i="100" s="1"/>
  <c r="AC612" i="100" s="1"/>
  <c r="AC613" i="100" s="1"/>
  <c r="AD609" i="100"/>
  <c r="AD378" i="100"/>
  <c r="AC379" i="100"/>
  <c r="AD479" i="100"/>
  <c r="AD551" i="100" s="1"/>
  <c r="AC479" i="100"/>
  <c r="AC551" i="100" s="1"/>
  <c r="AA481" i="100"/>
  <c r="AA553" i="100" s="1"/>
  <c r="AV410" i="100"/>
  <c r="AU417" i="100"/>
  <c r="AL66" i="100"/>
  <c r="AH70" i="104"/>
  <c r="AK64" i="100"/>
  <c r="AM209" i="100"/>
  <c r="AL212" i="100"/>
  <c r="AT492" i="100"/>
  <c r="AU491" i="100"/>
  <c r="AE601" i="100"/>
  <c r="AD602" i="100"/>
  <c r="AD603" i="100" s="1"/>
  <c r="AD604" i="100" s="1"/>
  <c r="AD605" i="100" s="1"/>
  <c r="AD606" i="100" s="1"/>
  <c r="AD607" i="100" s="1"/>
  <c r="AH9" i="100"/>
  <c r="AG30" i="100"/>
  <c r="AS219" i="100"/>
  <c r="AT216" i="100"/>
  <c r="AB481" i="100"/>
  <c r="AB553" i="100" s="1"/>
  <c r="X481" i="100"/>
  <c r="X553" i="100" s="1"/>
  <c r="AA624" i="100"/>
  <c r="AA625" i="100" s="1"/>
  <c r="AA626" i="100" s="1"/>
  <c r="AB623" i="100"/>
  <c r="AB616" i="100"/>
  <c r="AC615" i="100"/>
  <c r="Y481" i="100"/>
  <c r="Y553" i="100" s="1"/>
  <c r="K31" i="107"/>
  <c r="Q31" i="107"/>
  <c r="AN496" i="100"/>
  <c r="AM495" i="100"/>
  <c r="AL501" i="100"/>
  <c r="AM499" i="100"/>
  <c r="AM500" i="100"/>
  <c r="AN498" i="100"/>
  <c r="AI160" i="100"/>
  <c r="AJ160" i="100"/>
  <c r="AK158" i="100"/>
  <c r="AD160" i="100"/>
  <c r="AP86" i="100"/>
  <c r="AC160" i="100"/>
  <c r="S30" i="107"/>
  <c r="AJ50" i="100"/>
  <c r="AE51" i="100"/>
  <c r="AC51" i="100"/>
  <c r="AF51" i="100"/>
  <c r="AD51" i="100"/>
  <c r="AB51" i="100"/>
  <c r="AG51" i="100"/>
  <c r="AH42" i="100"/>
  <c r="AL472" i="100"/>
  <c r="BK630" i="100"/>
  <c r="AT159" i="100"/>
  <c r="BO620" i="100"/>
  <c r="AE116" i="100"/>
  <c r="AB552" i="100" l="1"/>
  <c r="AD481" i="100"/>
  <c r="AD553" i="100" s="1"/>
  <c r="AC481" i="100"/>
  <c r="AC553" i="100" s="1"/>
  <c r="AU492" i="100"/>
  <c r="AV491" i="100"/>
  <c r="AW410" i="100"/>
  <c r="AV417" i="100"/>
  <c r="AD379" i="100"/>
  <c r="AE378" i="100"/>
  <c r="AE79" i="100"/>
  <c r="AE478" i="100"/>
  <c r="AE471" i="100"/>
  <c r="AT219" i="100"/>
  <c r="AU216" i="100"/>
  <c r="AI9" i="100"/>
  <c r="AH30" i="100"/>
  <c r="AM66" i="100"/>
  <c r="AI70" i="104"/>
  <c r="AL64" i="100"/>
  <c r="AH51" i="100"/>
  <c r="AF601" i="100"/>
  <c r="AE602" i="100"/>
  <c r="AE603" i="100" s="1"/>
  <c r="AE604" i="100" s="1"/>
  <c r="AE605" i="100" s="1"/>
  <c r="AE606" i="100" s="1"/>
  <c r="AE607" i="100" s="1"/>
  <c r="AM212" i="100"/>
  <c r="AN209" i="100"/>
  <c r="AE609" i="100"/>
  <c r="AD610" i="100"/>
  <c r="AD611" i="100" s="1"/>
  <c r="AD612" i="100" s="1"/>
  <c r="AD613" i="100" s="1"/>
  <c r="AG24" i="100"/>
  <c r="AF31" i="100"/>
  <c r="AF25" i="100"/>
  <c r="AF87" i="100"/>
  <c r="AF72" i="100" s="1"/>
  <c r="AB624" i="100"/>
  <c r="AB625" i="100" s="1"/>
  <c r="AB626" i="100" s="1"/>
  <c r="AC623" i="100"/>
  <c r="AD615" i="100"/>
  <c r="AC616" i="100"/>
  <c r="R31" i="107"/>
  <c r="Z561" i="100"/>
  <c r="Z65" i="100"/>
  <c r="AM501" i="100"/>
  <c r="AO498" i="100"/>
  <c r="AN500" i="100"/>
  <c r="AN499" i="100"/>
  <c r="AO496" i="100"/>
  <c r="AN495" i="100"/>
  <c r="T30" i="107"/>
  <c r="AK160" i="100"/>
  <c r="AL158" i="100"/>
  <c r="Z63" i="100"/>
  <c r="AQ86" i="100"/>
  <c r="Z399" i="100"/>
  <c r="Z401" i="100" s="1"/>
  <c r="AB401" i="100" s="1"/>
  <c r="AB63" i="100"/>
  <c r="AB65" i="100"/>
  <c r="AC561" i="100"/>
  <c r="AF63" i="100"/>
  <c r="AG561" i="100"/>
  <c r="AF65" i="100"/>
  <c r="AF561" i="100"/>
  <c r="AE65" i="100"/>
  <c r="AE63" i="100"/>
  <c r="AE561" i="100"/>
  <c r="AD65" i="100"/>
  <c r="AD63" i="100"/>
  <c r="AC63" i="100"/>
  <c r="AC65" i="100"/>
  <c r="AD561" i="100"/>
  <c r="AK50" i="100"/>
  <c r="AG65" i="100"/>
  <c r="AG63" i="100"/>
  <c r="AH65" i="100"/>
  <c r="AA63" i="100"/>
  <c r="AB561" i="100"/>
  <c r="AA65" i="100"/>
  <c r="AA561" i="100"/>
  <c r="AI42" i="100"/>
  <c r="BP620" i="100"/>
  <c r="AU159" i="100"/>
  <c r="AM472" i="100"/>
  <c r="BL630" i="100"/>
  <c r="AF116" i="100"/>
  <c r="AH561" i="100" l="1"/>
  <c r="AH63" i="100"/>
  <c r="AN212" i="100"/>
  <c r="AO209" i="100"/>
  <c r="AE479" i="100"/>
  <c r="AE551" i="100" s="1"/>
  <c r="AH24" i="100"/>
  <c r="AG31" i="100"/>
  <c r="AG25" i="100"/>
  <c r="AG87" i="100"/>
  <c r="AG72" i="100" s="1"/>
  <c r="AD550" i="100"/>
  <c r="AX410" i="100"/>
  <c r="AW417" i="100"/>
  <c r="AF79" i="100"/>
  <c r="AF478" i="100"/>
  <c r="AF471" i="100"/>
  <c r="AJ9" i="100"/>
  <c r="AI30" i="100"/>
  <c r="AI51" i="100"/>
  <c r="AE480" i="100"/>
  <c r="AE379" i="100"/>
  <c r="AF378" i="100"/>
  <c r="AW491" i="100"/>
  <c r="AV492" i="100"/>
  <c r="AE610" i="100"/>
  <c r="AE611" i="100" s="1"/>
  <c r="AE612" i="100" s="1"/>
  <c r="AE613" i="100" s="1"/>
  <c r="AF609" i="100"/>
  <c r="AG601" i="100"/>
  <c r="AF602" i="100"/>
  <c r="AF603" i="100" s="1"/>
  <c r="AF604" i="100" s="1"/>
  <c r="AF605" i="100" s="1"/>
  <c r="AF606" i="100" s="1"/>
  <c r="AF607" i="100" s="1"/>
  <c r="AJ70" i="104"/>
  <c r="AM64" i="100"/>
  <c r="AN66" i="100"/>
  <c r="AU219" i="100"/>
  <c r="AV216" i="100"/>
  <c r="AC624" i="100"/>
  <c r="AC625" i="100" s="1"/>
  <c r="AC626" i="100" s="1"/>
  <c r="AD623" i="100"/>
  <c r="AE615" i="100"/>
  <c r="AD616" i="100"/>
  <c r="S31" i="107"/>
  <c r="AN501" i="100"/>
  <c r="AO500" i="100"/>
  <c r="AO499" i="100"/>
  <c r="AP498" i="100"/>
  <c r="AO495" i="100"/>
  <c r="AP496" i="100"/>
  <c r="AR86" i="100"/>
  <c r="U30" i="107"/>
  <c r="AM158" i="100"/>
  <c r="AL160" i="100"/>
  <c r="AJ42" i="100"/>
  <c r="AL50" i="100"/>
  <c r="AV159" i="100"/>
  <c r="BM630" i="100"/>
  <c r="AN472" i="100"/>
  <c r="AG116" i="100"/>
  <c r="AF479" i="100" l="1"/>
  <c r="AF551" i="100" s="1"/>
  <c r="AW216" i="100"/>
  <c r="AV219" i="100"/>
  <c r="AE550" i="100"/>
  <c r="AH25" i="100"/>
  <c r="AI24" i="100"/>
  <c r="AH31" i="100"/>
  <c r="AH87" i="100"/>
  <c r="AH72" i="100" s="1"/>
  <c r="AE481" i="100"/>
  <c r="AE553" i="100" s="1"/>
  <c r="AO212" i="100"/>
  <c r="AP209" i="100"/>
  <c r="AF610" i="100"/>
  <c r="AF611" i="100" s="1"/>
  <c r="AF612" i="100" s="1"/>
  <c r="AF613" i="100" s="1"/>
  <c r="AG609" i="100"/>
  <c r="AG378" i="100"/>
  <c r="AF379" i="100"/>
  <c r="AD552" i="100"/>
  <c r="AK9" i="100"/>
  <c r="AJ30" i="100"/>
  <c r="AJ51" i="100"/>
  <c r="AX417" i="100"/>
  <c r="AY410" i="100"/>
  <c r="AG79" i="100"/>
  <c r="AG478" i="100"/>
  <c r="AG480" i="100" s="1"/>
  <c r="AG471" i="100"/>
  <c r="AO66" i="100"/>
  <c r="AN64" i="100"/>
  <c r="AK70" i="104"/>
  <c r="AH601" i="100"/>
  <c r="AG602" i="100"/>
  <c r="AG603" i="100" s="1"/>
  <c r="AG604" i="100" s="1"/>
  <c r="AG605" i="100" s="1"/>
  <c r="AG606" i="100" s="1"/>
  <c r="AG607" i="100" s="1"/>
  <c r="AW492" i="100"/>
  <c r="AX491" i="100"/>
  <c r="AI65" i="100"/>
  <c r="AI63" i="100"/>
  <c r="AF480" i="100"/>
  <c r="AE552" i="100" s="1"/>
  <c r="AI561" i="100"/>
  <c r="AE623" i="100"/>
  <c r="AD624" i="100"/>
  <c r="AD625" i="100" s="1"/>
  <c r="AD626" i="100" s="1"/>
  <c r="AE616" i="100"/>
  <c r="AF615" i="100"/>
  <c r="T31" i="107"/>
  <c r="AQ496" i="100"/>
  <c r="AP495" i="100"/>
  <c r="AQ498" i="100"/>
  <c r="AP500" i="100"/>
  <c r="AP499" i="100"/>
  <c r="AO501" i="100"/>
  <c r="AS86" i="100"/>
  <c r="AM160" i="100"/>
  <c r="AN158" i="100"/>
  <c r="V30" i="107"/>
  <c r="AM50" i="100"/>
  <c r="AK42" i="100"/>
  <c r="BN630" i="100"/>
  <c r="AO472" i="100"/>
  <c r="AW159" i="100"/>
  <c r="AH116" i="100"/>
  <c r="AL70" i="104" l="1"/>
  <c r="AP66" i="100"/>
  <c r="AO64" i="100"/>
  <c r="AZ410" i="100"/>
  <c r="AY417" i="100"/>
  <c r="AI601" i="100"/>
  <c r="AH602" i="100"/>
  <c r="AH603" i="100" s="1"/>
  <c r="AH604" i="100" s="1"/>
  <c r="AH605" i="100" s="1"/>
  <c r="AH606" i="100" s="1"/>
  <c r="AH607" i="100" s="1"/>
  <c r="AL9" i="100"/>
  <c r="AK30" i="100"/>
  <c r="AK51" i="100"/>
  <c r="AH79" i="100"/>
  <c r="AH478" i="100"/>
  <c r="AG550" i="100" s="1"/>
  <c r="AH471" i="100"/>
  <c r="AF552" i="100"/>
  <c r="AX492" i="100"/>
  <c r="AY491" i="100"/>
  <c r="AG479" i="100"/>
  <c r="AG551" i="100" s="1"/>
  <c r="AJ63" i="100"/>
  <c r="AJ561" i="100"/>
  <c r="AJ65" i="100"/>
  <c r="AP212" i="100"/>
  <c r="AQ209" i="100"/>
  <c r="AF550" i="100"/>
  <c r="AF481" i="100"/>
  <c r="AF553" i="100" s="1"/>
  <c r="AG610" i="100"/>
  <c r="AG611" i="100" s="1"/>
  <c r="AG612" i="100" s="1"/>
  <c r="AG613" i="100" s="1"/>
  <c r="AH609" i="100"/>
  <c r="AW219" i="100"/>
  <c r="AX216" i="100"/>
  <c r="AH378" i="100"/>
  <c r="AG379" i="100"/>
  <c r="AJ24" i="100"/>
  <c r="AI31" i="100"/>
  <c r="AI25" i="100"/>
  <c r="AI87" i="100"/>
  <c r="AI72" i="100" s="1"/>
  <c r="AE624" i="100"/>
  <c r="AE625" i="100" s="1"/>
  <c r="AE626" i="100" s="1"/>
  <c r="AF623" i="100"/>
  <c r="AF616" i="100"/>
  <c r="AG615" i="100"/>
  <c r="U31" i="107"/>
  <c r="AP501" i="100"/>
  <c r="AQ499" i="100"/>
  <c r="AQ500" i="100"/>
  <c r="AR498" i="100"/>
  <c r="AR496" i="100"/>
  <c r="AQ495" i="100"/>
  <c r="AO158" i="100"/>
  <c r="AN160" i="100"/>
  <c r="AT86" i="100"/>
  <c r="W30" i="107"/>
  <c r="AL42" i="100"/>
  <c r="AN50" i="100"/>
  <c r="AP472" i="100"/>
  <c r="BO630" i="100"/>
  <c r="AX159" i="100"/>
  <c r="AI116" i="100"/>
  <c r="AG481" i="100" l="1"/>
  <c r="AG553" i="100" s="1"/>
  <c r="AK24" i="100"/>
  <c r="AJ31" i="100"/>
  <c r="AJ25" i="100"/>
  <c r="AJ87" i="100"/>
  <c r="AJ72" i="100" s="1"/>
  <c r="AY492" i="100"/>
  <c r="AZ491" i="100"/>
  <c r="AK63" i="100"/>
  <c r="AK65" i="100"/>
  <c r="AK561" i="100"/>
  <c r="AI478" i="100"/>
  <c r="AI480" i="100" s="1"/>
  <c r="AI79" i="100"/>
  <c r="AI471" i="100"/>
  <c r="AY216" i="100"/>
  <c r="AX219" i="100"/>
  <c r="AI602" i="100"/>
  <c r="AI603" i="100" s="1"/>
  <c r="AI604" i="100" s="1"/>
  <c r="AI605" i="100" s="1"/>
  <c r="AI606" i="100" s="1"/>
  <c r="AI607" i="100" s="1"/>
  <c r="AJ601" i="100"/>
  <c r="AP64" i="100"/>
  <c r="AM70" i="104"/>
  <c r="AQ66" i="100"/>
  <c r="AH379" i="100"/>
  <c r="AI378" i="100"/>
  <c r="AH480" i="100"/>
  <c r="AI609" i="100"/>
  <c r="AH610" i="100"/>
  <c r="AH611" i="100" s="1"/>
  <c r="AH612" i="100" s="1"/>
  <c r="AH613" i="100" s="1"/>
  <c r="AQ212" i="100"/>
  <c r="AR209" i="100"/>
  <c r="AH479" i="100"/>
  <c r="AH551" i="100" s="1"/>
  <c r="AM9" i="100"/>
  <c r="AL30" i="100"/>
  <c r="AL51" i="100"/>
  <c r="BA410" i="100"/>
  <c r="AZ417" i="100"/>
  <c r="AG623" i="100"/>
  <c r="AF624" i="100"/>
  <c r="AF625" i="100" s="1"/>
  <c r="AF626" i="100" s="1"/>
  <c r="AG616" i="100"/>
  <c r="AH615" i="100"/>
  <c r="L737" i="100"/>
  <c r="V31" i="107"/>
  <c r="AR495" i="100"/>
  <c r="AS496" i="100"/>
  <c r="AS498" i="100"/>
  <c r="AR499" i="100"/>
  <c r="AR500" i="100"/>
  <c r="AQ501" i="100"/>
  <c r="U737" i="100"/>
  <c r="X737" i="100"/>
  <c r="S737" i="100"/>
  <c r="V737" i="100"/>
  <c r="X30" i="107"/>
  <c r="W737" i="100"/>
  <c r="Y737" i="100"/>
  <c r="AU86" i="100"/>
  <c r="AO160" i="100"/>
  <c r="AP158" i="100"/>
  <c r="Q737" i="100"/>
  <c r="T737" i="100"/>
  <c r="M737" i="100"/>
  <c r="P737" i="100"/>
  <c r="O737" i="100"/>
  <c r="R737" i="100"/>
  <c r="N737" i="100"/>
  <c r="AO50" i="100"/>
  <c r="AM42" i="100"/>
  <c r="AQ472" i="100"/>
  <c r="BP630" i="100"/>
  <c r="AY159" i="100"/>
  <c r="AJ116" i="100"/>
  <c r="AL561" i="100" l="1"/>
  <c r="AH481" i="100"/>
  <c r="AH553" i="100" s="1"/>
  <c r="AI479" i="100"/>
  <c r="AI551" i="100" s="1"/>
  <c r="AJ79" i="100"/>
  <c r="AJ478" i="100"/>
  <c r="AI550" i="100" s="1"/>
  <c r="AJ471" i="100"/>
  <c r="AI610" i="100"/>
  <c r="AI611" i="100" s="1"/>
  <c r="AI612" i="100" s="1"/>
  <c r="AI613" i="100" s="1"/>
  <c r="AJ609" i="100"/>
  <c r="AI379" i="100"/>
  <c r="AJ378" i="100"/>
  <c r="AS209" i="100"/>
  <c r="AR212" i="100"/>
  <c r="AH550" i="100"/>
  <c r="AK601" i="100"/>
  <c r="AJ602" i="100"/>
  <c r="AJ603" i="100" s="1"/>
  <c r="AJ604" i="100" s="1"/>
  <c r="AJ605" i="100" s="1"/>
  <c r="AJ606" i="100" s="1"/>
  <c r="AJ607" i="100" s="1"/>
  <c r="AL65" i="100"/>
  <c r="AL63" i="100"/>
  <c r="BB410" i="100"/>
  <c r="BA417" i="100"/>
  <c r="AN9" i="100"/>
  <c r="AM30" i="100"/>
  <c r="AM51" i="100"/>
  <c r="AH552" i="100"/>
  <c r="AG552" i="100"/>
  <c r="AR66" i="100"/>
  <c r="AN70" i="104"/>
  <c r="AQ64" i="100"/>
  <c r="AY219" i="100"/>
  <c r="AZ216" i="100"/>
  <c r="BA491" i="100"/>
  <c r="AZ492" i="100"/>
  <c r="AL24" i="100"/>
  <c r="AK31" i="100"/>
  <c r="AK25" i="100"/>
  <c r="AK87" i="100"/>
  <c r="AK72" i="100" s="1"/>
  <c r="AG624" i="100"/>
  <c r="AG625" i="100" s="1"/>
  <c r="AG626" i="100" s="1"/>
  <c r="AH623" i="100"/>
  <c r="AH616" i="100"/>
  <c r="AI615" i="100"/>
  <c r="N173" i="100"/>
  <c r="W31" i="107"/>
  <c r="O746" i="100"/>
  <c r="AS500" i="100"/>
  <c r="AS499" i="100"/>
  <c r="AT498" i="100"/>
  <c r="AT496" i="100"/>
  <c r="AS495" i="100"/>
  <c r="AR501" i="100"/>
  <c r="S173" i="100"/>
  <c r="W286" i="100"/>
  <c r="W287" i="100" s="1"/>
  <c r="Y746" i="100"/>
  <c r="U746" i="100"/>
  <c r="M173" i="100"/>
  <c r="V746" i="100"/>
  <c r="N736" i="100"/>
  <c r="Q286" i="100"/>
  <c r="Q287" i="100" s="1"/>
  <c r="Q736" i="100"/>
  <c r="Q235" i="100" s="1"/>
  <c r="Q241" i="100" s="1"/>
  <c r="AP160" i="100"/>
  <c r="AQ158" i="100"/>
  <c r="Y30" i="107"/>
  <c r="AV86" i="100"/>
  <c r="V366" i="100"/>
  <c r="V367" i="100" s="1"/>
  <c r="T736" i="100"/>
  <c r="P286" i="100"/>
  <c r="P287" i="100" s="1"/>
  <c r="R736" i="100"/>
  <c r="R235" i="100" s="1"/>
  <c r="R241" i="100" s="1"/>
  <c r="AN42" i="100"/>
  <c r="AP50" i="100"/>
  <c r="AR472" i="100"/>
  <c r="AZ159" i="100"/>
  <c r="AK116" i="100"/>
  <c r="AM561" i="100" l="1"/>
  <c r="AI481" i="100"/>
  <c r="AI553" i="100" s="1"/>
  <c r="AJ480" i="100"/>
  <c r="AI552" i="100" s="1"/>
  <c r="AZ219" i="100"/>
  <c r="BA216" i="100"/>
  <c r="AR64" i="100"/>
  <c r="AS66" i="100"/>
  <c r="AO70" i="104"/>
  <c r="BB417" i="100"/>
  <c r="BC410" i="100"/>
  <c r="AJ379" i="100"/>
  <c r="AK378" i="100"/>
  <c r="AL25" i="100"/>
  <c r="AM24" i="100"/>
  <c r="AL31" i="100"/>
  <c r="AL87" i="100"/>
  <c r="AL72" i="100" s="1"/>
  <c r="AO9" i="100"/>
  <c r="AN30" i="100"/>
  <c r="AN51" i="100"/>
  <c r="AT209" i="100"/>
  <c r="AS212" i="100"/>
  <c r="AJ610" i="100"/>
  <c r="AJ611" i="100" s="1"/>
  <c r="AJ612" i="100" s="1"/>
  <c r="AJ613" i="100" s="1"/>
  <c r="AK609" i="100"/>
  <c r="AK79" i="100"/>
  <c r="AK478" i="100"/>
  <c r="AK480" i="100" s="1"/>
  <c r="AK471" i="100"/>
  <c r="BB491" i="100"/>
  <c r="BA492" i="100"/>
  <c r="AM63" i="100"/>
  <c r="AM65" i="100"/>
  <c r="AL601" i="100"/>
  <c r="AK602" i="100"/>
  <c r="AK603" i="100" s="1"/>
  <c r="AK604" i="100" s="1"/>
  <c r="AK605" i="100" s="1"/>
  <c r="AK606" i="100" s="1"/>
  <c r="AK607" i="100" s="1"/>
  <c r="AJ479" i="100"/>
  <c r="AJ551" i="100" s="1"/>
  <c r="W366" i="100"/>
  <c r="W367" i="100" s="1"/>
  <c r="N746" i="100"/>
  <c r="AH624" i="100"/>
  <c r="AH625" i="100" s="1"/>
  <c r="AH626" i="100" s="1"/>
  <c r="AI623" i="100"/>
  <c r="AI616" i="100"/>
  <c r="AJ615" i="100"/>
  <c r="N286" i="100"/>
  <c r="N287" i="100" s="1"/>
  <c r="W736" i="100"/>
  <c r="W169" i="100" s="1"/>
  <c r="O173" i="100"/>
  <c r="O174" i="100" s="1"/>
  <c r="X31" i="107"/>
  <c r="V173" i="100"/>
  <c r="V348" i="100" s="1"/>
  <c r="V539" i="100" s="1"/>
  <c r="O736" i="100"/>
  <c r="O741" i="100" s="1"/>
  <c r="M746" i="100"/>
  <c r="W746" i="100"/>
  <c r="Y173" i="100"/>
  <c r="Y172" i="100" s="1"/>
  <c r="AT495" i="100"/>
  <c r="AU496" i="100"/>
  <c r="AU498" i="100"/>
  <c r="AT499" i="100"/>
  <c r="AT500" i="100"/>
  <c r="AS501" i="100"/>
  <c r="U366" i="100"/>
  <c r="U367" i="100" s="1"/>
  <c r="S746" i="100"/>
  <c r="S736" i="100"/>
  <c r="Y736" i="100"/>
  <c r="Y169" i="100" s="1"/>
  <c r="U173" i="100"/>
  <c r="U348" i="100" s="1"/>
  <c r="U539" i="100" s="1"/>
  <c r="M736" i="100"/>
  <c r="M169" i="100" s="1"/>
  <c r="R169" i="100"/>
  <c r="R741" i="100"/>
  <c r="S249" i="100" s="1"/>
  <c r="S252" i="100" s="1"/>
  <c r="T741" i="100"/>
  <c r="U249" i="100" s="1"/>
  <c r="U252" i="100" s="1"/>
  <c r="T169" i="100"/>
  <c r="T235" i="100"/>
  <c r="T241" i="100" s="1"/>
  <c r="X173" i="100"/>
  <c r="X746" i="100"/>
  <c r="Z30" i="107"/>
  <c r="M172" i="100"/>
  <c r="M171" i="100" s="1"/>
  <c r="T173" i="100"/>
  <c r="T746" i="100"/>
  <c r="Q741" i="100"/>
  <c r="R249" i="100" s="1"/>
  <c r="R252" i="100" s="1"/>
  <c r="Q169" i="100"/>
  <c r="N169" i="100"/>
  <c r="N741" i="100"/>
  <c r="V172" i="100"/>
  <c r="X736" i="100"/>
  <c r="X235" i="100" s="1"/>
  <c r="X241" i="100" s="1"/>
  <c r="X286" i="100"/>
  <c r="X287" i="100" s="1"/>
  <c r="X366" i="100"/>
  <c r="X367" i="100" s="1"/>
  <c r="L286" i="100"/>
  <c r="L287" i="100" s="1"/>
  <c r="L736" i="100"/>
  <c r="AR158" i="100"/>
  <c r="AQ160" i="100"/>
  <c r="R366" i="100"/>
  <c r="R367" i="100" s="1"/>
  <c r="T366" i="100"/>
  <c r="T367" i="100" s="1"/>
  <c r="N172" i="100"/>
  <c r="N171" i="100" s="1"/>
  <c r="N174" i="100"/>
  <c r="S172" i="100"/>
  <c r="S348" i="100"/>
  <c r="S539" i="100" s="1"/>
  <c r="V736" i="100"/>
  <c r="P746" i="100"/>
  <c r="P173" i="100"/>
  <c r="R286" i="100"/>
  <c r="R287" i="100" s="1"/>
  <c r="T286" i="100"/>
  <c r="T287" i="100" s="1"/>
  <c r="P736" i="100"/>
  <c r="Q746" i="100"/>
  <c r="Q173" i="100"/>
  <c r="R746" i="100"/>
  <c r="R173" i="100"/>
  <c r="S174" i="100" s="1"/>
  <c r="AW86" i="100"/>
  <c r="V286" i="100"/>
  <c r="V287" i="100" s="1"/>
  <c r="AO42" i="100"/>
  <c r="AQ50" i="100"/>
  <c r="AS472" i="100"/>
  <c r="BA159" i="100"/>
  <c r="AL116" i="100"/>
  <c r="AJ550" i="100" l="1"/>
  <c r="AJ552" i="100"/>
  <c r="AU209" i="100"/>
  <c r="AT212" i="100"/>
  <c r="AP9" i="100"/>
  <c r="AO30" i="100"/>
  <c r="AO51" i="100"/>
  <c r="BD410" i="100"/>
  <c r="BC417" i="100"/>
  <c r="AM601" i="100"/>
  <c r="AL602" i="100"/>
  <c r="AL603" i="100" s="1"/>
  <c r="AL604" i="100" s="1"/>
  <c r="AL605" i="100" s="1"/>
  <c r="AL606" i="100" s="1"/>
  <c r="AL607" i="100" s="1"/>
  <c r="AK610" i="100"/>
  <c r="AK611" i="100" s="1"/>
  <c r="AK612" i="100" s="1"/>
  <c r="AK613" i="100" s="1"/>
  <c r="AL609" i="100"/>
  <c r="AN561" i="100"/>
  <c r="AN63" i="100"/>
  <c r="AN65" i="100"/>
  <c r="AL79" i="100"/>
  <c r="AL478" i="100"/>
  <c r="AL480" i="100" s="1"/>
  <c r="AK552" i="100" s="1"/>
  <c r="AL471" i="100"/>
  <c r="AS64" i="100"/>
  <c r="AP70" i="104"/>
  <c r="AT66" i="100"/>
  <c r="AJ481" i="100"/>
  <c r="AJ553" i="100" s="1"/>
  <c r="BB492" i="100"/>
  <c r="BC491" i="100"/>
  <c r="AK379" i="100"/>
  <c r="AL378" i="100"/>
  <c r="AK479" i="100"/>
  <c r="AK551" i="100" s="1"/>
  <c r="AN24" i="100"/>
  <c r="AM31" i="100"/>
  <c r="AM25" i="100"/>
  <c r="AM87" i="100"/>
  <c r="AM72" i="100" s="1"/>
  <c r="BA219" i="100"/>
  <c r="BB216" i="100"/>
  <c r="U172" i="100"/>
  <c r="U343" i="100" s="1"/>
  <c r="Y741" i="100"/>
  <c r="Z249" i="100" s="1"/>
  <c r="Z252" i="100" s="1"/>
  <c r="W235" i="100"/>
  <c r="W241" i="100" s="1"/>
  <c r="AJ623" i="100"/>
  <c r="AI624" i="100"/>
  <c r="AI625" i="100" s="1"/>
  <c r="AI626" i="100" s="1"/>
  <c r="O172" i="100"/>
  <c r="O171" i="100" s="1"/>
  <c r="AJ616" i="100"/>
  <c r="AK615" i="100"/>
  <c r="W741" i="100"/>
  <c r="X249" i="100" s="1"/>
  <c r="X252" i="100" s="1"/>
  <c r="S366" i="100"/>
  <c r="S367" i="100" s="1"/>
  <c r="O286" i="100"/>
  <c r="O287" i="100" s="1"/>
  <c r="U286" i="100"/>
  <c r="U287" i="100" s="1"/>
  <c r="Y31" i="107"/>
  <c r="S286" i="100"/>
  <c r="S287" i="100" s="1"/>
  <c r="Y348" i="100"/>
  <c r="Y539" i="100" s="1"/>
  <c r="O169" i="100"/>
  <c r="U736" i="100"/>
  <c r="U169" i="100" s="1"/>
  <c r="Y366" i="100"/>
  <c r="Y367" i="100" s="1"/>
  <c r="W173" i="100"/>
  <c r="W172" i="100" s="1"/>
  <c r="W343" i="100" s="1"/>
  <c r="Y174" i="100"/>
  <c r="Y235" i="100"/>
  <c r="Y241" i="100" s="1"/>
  <c r="Y286" i="100"/>
  <c r="Y287" i="100" s="1"/>
  <c r="M286" i="100"/>
  <c r="M287" i="100" s="1"/>
  <c r="V174" i="100"/>
  <c r="AU499" i="100"/>
  <c r="AV498" i="100"/>
  <c r="AU500" i="100"/>
  <c r="AU495" i="100"/>
  <c r="AV496" i="100"/>
  <c r="AT501" i="100"/>
  <c r="U174" i="100"/>
  <c r="M741" i="100"/>
  <c r="Q172" i="100"/>
  <c r="Q171" i="100" s="1"/>
  <c r="Q174" i="100"/>
  <c r="X348" i="100"/>
  <c r="X539" i="100" s="1"/>
  <c r="X172" i="100"/>
  <c r="L746" i="100"/>
  <c r="L173" i="100"/>
  <c r="AX86" i="100"/>
  <c r="V741" i="100"/>
  <c r="W249" i="100" s="1"/>
  <c r="W252" i="100" s="1"/>
  <c r="V169" i="100"/>
  <c r="V235" i="100"/>
  <c r="V241" i="100" s="1"/>
  <c r="L741" i="100"/>
  <c r="L169" i="100"/>
  <c r="S169" i="100"/>
  <c r="S741" i="100"/>
  <c r="T249" i="100" s="1"/>
  <c r="T252" i="100" s="1"/>
  <c r="S235" i="100"/>
  <c r="S241" i="100" s="1"/>
  <c r="X169" i="100"/>
  <c r="X741" i="100"/>
  <c r="Y249" i="100" s="1"/>
  <c r="Y252" i="100" s="1"/>
  <c r="T172" i="100"/>
  <c r="T348" i="100"/>
  <c r="T539" i="100" s="1"/>
  <c r="T174" i="100"/>
  <c r="R172" i="100"/>
  <c r="R348" i="100"/>
  <c r="R539" i="100" s="1"/>
  <c r="R174" i="100"/>
  <c r="P172" i="100"/>
  <c r="P171" i="100" s="1"/>
  <c r="P174" i="100"/>
  <c r="S171" i="100"/>
  <c r="S343" i="100"/>
  <c r="AA30" i="107"/>
  <c r="P169" i="100"/>
  <c r="P741" i="100"/>
  <c r="AR160" i="100"/>
  <c r="AS158" i="100"/>
  <c r="V171" i="100"/>
  <c r="V343" i="100"/>
  <c r="Y171" i="100"/>
  <c r="Y343" i="100"/>
  <c r="AR50" i="100"/>
  <c r="AP42" i="100"/>
  <c r="AT472" i="100"/>
  <c r="BB159" i="100"/>
  <c r="AM116" i="100"/>
  <c r="AK550" i="100" l="1"/>
  <c r="AL379" i="100"/>
  <c r="AM378" i="100"/>
  <c r="AL479" i="100"/>
  <c r="AL551" i="100" s="1"/>
  <c r="U171" i="100"/>
  <c r="BC216" i="100"/>
  <c r="BB219" i="100"/>
  <c r="BD491" i="100"/>
  <c r="BC492" i="100"/>
  <c r="AU66" i="100"/>
  <c r="AQ70" i="104"/>
  <c r="AT64" i="100"/>
  <c r="AN601" i="100"/>
  <c r="AM602" i="100"/>
  <c r="AM603" i="100" s="1"/>
  <c r="AM604" i="100" s="1"/>
  <c r="AM605" i="100" s="1"/>
  <c r="AM606" i="100" s="1"/>
  <c r="AM607" i="100" s="1"/>
  <c r="BE410" i="100"/>
  <c r="BD417" i="100"/>
  <c r="AQ9" i="100"/>
  <c r="AP30" i="100"/>
  <c r="AP51" i="100"/>
  <c r="AO24" i="100"/>
  <c r="AN31" i="100"/>
  <c r="AN25" i="100"/>
  <c r="AN87" i="100"/>
  <c r="AN72" i="100" s="1"/>
  <c r="AM609" i="100"/>
  <c r="AL610" i="100"/>
  <c r="AL611" i="100" s="1"/>
  <c r="AL612" i="100" s="1"/>
  <c r="AL613" i="100" s="1"/>
  <c r="AO561" i="100"/>
  <c r="AO63" i="100"/>
  <c r="AO65" i="100"/>
  <c r="AM478" i="100"/>
  <c r="AL550" i="100" s="1"/>
  <c r="AM79" i="100"/>
  <c r="AM471" i="100"/>
  <c r="AK481" i="100"/>
  <c r="AK553" i="100" s="1"/>
  <c r="AU212" i="100"/>
  <c r="AV209" i="100"/>
  <c r="AJ624" i="100"/>
  <c r="AJ625" i="100" s="1"/>
  <c r="AJ626" i="100" s="1"/>
  <c r="AK623" i="100"/>
  <c r="W171" i="100"/>
  <c r="AK616" i="100"/>
  <c r="AL615" i="100"/>
  <c r="U235" i="100"/>
  <c r="U241" i="100" s="1"/>
  <c r="W174" i="100"/>
  <c r="Z31" i="107"/>
  <c r="U741" i="100"/>
  <c r="V249" i="100" s="1"/>
  <c r="V252" i="100" s="1"/>
  <c r="W348" i="100"/>
  <c r="W539" i="100" s="1"/>
  <c r="X174" i="100"/>
  <c r="AU501" i="100"/>
  <c r="AV499" i="100"/>
  <c r="AV500" i="100"/>
  <c r="AW498" i="100"/>
  <c r="AV495" i="100"/>
  <c r="AW496" i="100"/>
  <c r="AT158" i="100"/>
  <c r="AS160" i="100"/>
  <c r="AB30" i="107"/>
  <c r="L172" i="100"/>
  <c r="L171" i="100" s="1"/>
  <c r="M174" i="100"/>
  <c r="R343" i="100"/>
  <c r="R171" i="100"/>
  <c r="AY86" i="100"/>
  <c r="X171" i="100"/>
  <c r="X343" i="100"/>
  <c r="T343" i="100"/>
  <c r="T171" i="100"/>
  <c r="AQ42" i="100"/>
  <c r="AS50" i="100"/>
  <c r="AU472" i="100"/>
  <c r="BC159" i="100"/>
  <c r="AN116" i="100"/>
  <c r="AL481" i="100" l="1"/>
  <c r="AL553" i="100" s="1"/>
  <c r="AN478" i="100"/>
  <c r="AM550" i="100" s="1"/>
  <c r="AN79" i="100"/>
  <c r="AN471" i="100"/>
  <c r="AV66" i="100"/>
  <c r="AR70" i="104"/>
  <c r="AU64" i="100"/>
  <c r="AM480" i="100"/>
  <c r="AL552" i="100" s="1"/>
  <c r="AO601" i="100"/>
  <c r="AN602" i="100"/>
  <c r="AN603" i="100" s="1"/>
  <c r="AN604" i="100" s="1"/>
  <c r="AN605" i="100" s="1"/>
  <c r="AN606" i="100" s="1"/>
  <c r="AN607" i="100" s="1"/>
  <c r="AV212" i="100"/>
  <c r="AW209" i="100"/>
  <c r="AP561" i="100"/>
  <c r="AP65" i="100"/>
  <c r="AP63" i="100"/>
  <c r="BE491" i="100"/>
  <c r="BD492" i="100"/>
  <c r="AM479" i="100"/>
  <c r="AM551" i="100" s="1"/>
  <c r="BC219" i="100"/>
  <c r="BD216" i="100"/>
  <c r="AR9" i="100"/>
  <c r="AQ30" i="100"/>
  <c r="AQ51" i="100"/>
  <c r="AM610" i="100"/>
  <c r="AM611" i="100" s="1"/>
  <c r="AM612" i="100" s="1"/>
  <c r="AM613" i="100" s="1"/>
  <c r="AN609" i="100"/>
  <c r="AP24" i="100"/>
  <c r="AO31" i="100"/>
  <c r="AO25" i="100"/>
  <c r="AO87" i="100"/>
  <c r="AO72" i="100" s="1"/>
  <c r="BF410" i="100"/>
  <c r="BE417" i="100"/>
  <c r="AM379" i="100"/>
  <c r="AN378" i="100"/>
  <c r="AK624" i="100"/>
  <c r="AK625" i="100" s="1"/>
  <c r="AK626" i="100" s="1"/>
  <c r="AL623" i="100"/>
  <c r="AL616" i="100"/>
  <c r="AM615" i="100"/>
  <c r="AA31" i="107"/>
  <c r="AV501" i="100"/>
  <c r="AW500" i="100"/>
  <c r="AX498" i="100"/>
  <c r="AW499" i="100"/>
  <c r="AW495" i="100"/>
  <c r="AX496" i="100"/>
  <c r="AZ86" i="100"/>
  <c r="Z173" i="100"/>
  <c r="Z746" i="100"/>
  <c r="Z286" i="100"/>
  <c r="Z366" i="100"/>
  <c r="Z736" i="100"/>
  <c r="AT160" i="100"/>
  <c r="AU158" i="100"/>
  <c r="AC30" i="107"/>
  <c r="AR42" i="100"/>
  <c r="AT50" i="100"/>
  <c r="BD159" i="100"/>
  <c r="AV472" i="100"/>
  <c r="AO116" i="100"/>
  <c r="AA173" i="100" l="1"/>
  <c r="AA174" i="100" s="1"/>
  <c r="AN480" i="100"/>
  <c r="AM552" i="100" s="1"/>
  <c r="AO378" i="100"/>
  <c r="AN379" i="100"/>
  <c r="AS9" i="100"/>
  <c r="AR30" i="100"/>
  <c r="AR51" i="100"/>
  <c r="AP25" i="100"/>
  <c r="AQ24" i="100"/>
  <c r="AP31" i="100"/>
  <c r="AP87" i="100"/>
  <c r="AP72" i="100" s="1"/>
  <c r="AQ561" i="100"/>
  <c r="AQ63" i="100"/>
  <c r="AQ65" i="100"/>
  <c r="BF491" i="100"/>
  <c r="BE492" i="100"/>
  <c r="AO602" i="100"/>
  <c r="AO603" i="100" s="1"/>
  <c r="AO604" i="100" s="1"/>
  <c r="AO605" i="100" s="1"/>
  <c r="AO606" i="100" s="1"/>
  <c r="AO607" i="100" s="1"/>
  <c r="AP601" i="100"/>
  <c r="AW66" i="100"/>
  <c r="AS70" i="104"/>
  <c r="AV64" i="100"/>
  <c r="AO79" i="100"/>
  <c r="AO478" i="100"/>
  <c r="AO471" i="100"/>
  <c r="AN610" i="100"/>
  <c r="AN611" i="100" s="1"/>
  <c r="AN612" i="100" s="1"/>
  <c r="AN613" i="100" s="1"/>
  <c r="AO609" i="100"/>
  <c r="AM481" i="100"/>
  <c r="AM553" i="100" s="1"/>
  <c r="AX209" i="100"/>
  <c r="AW212" i="100"/>
  <c r="AN479" i="100"/>
  <c r="AN551" i="100" s="1"/>
  <c r="BF417" i="100"/>
  <c r="BG410" i="100"/>
  <c r="BD219" i="100"/>
  <c r="BE216" i="100"/>
  <c r="AM623" i="100"/>
  <c r="AL624" i="100"/>
  <c r="AL625" i="100" s="1"/>
  <c r="AL626" i="100" s="1"/>
  <c r="AM616" i="100"/>
  <c r="AN615" i="100"/>
  <c r="AB31" i="107"/>
  <c r="AY496" i="100"/>
  <c r="AX495" i="100"/>
  <c r="AY498" i="100"/>
  <c r="AX499" i="100"/>
  <c r="AX500" i="100"/>
  <c r="AW501" i="100"/>
  <c r="AV158" i="100"/>
  <c r="AU160" i="100"/>
  <c r="Z172" i="100"/>
  <c r="Z174" i="100"/>
  <c r="Z348" i="100"/>
  <c r="Z539" i="100" s="1"/>
  <c r="AD30" i="107"/>
  <c r="Z169" i="100"/>
  <c r="Z741" i="100"/>
  <c r="AA249" i="100" s="1"/>
  <c r="Z235" i="100"/>
  <c r="BA86" i="100"/>
  <c r="Z367" i="100"/>
  <c r="AA286" i="100"/>
  <c r="Z287" i="100"/>
  <c r="AU50" i="100"/>
  <c r="AS42" i="100"/>
  <c r="AW472" i="100"/>
  <c r="BE159" i="100"/>
  <c r="AP116" i="100"/>
  <c r="AA736" i="100" l="1"/>
  <c r="AN481" i="100"/>
  <c r="AN553" i="100" s="1"/>
  <c r="AO610" i="100"/>
  <c r="AO611" i="100" s="1"/>
  <c r="AO612" i="100" s="1"/>
  <c r="AO613" i="100" s="1"/>
  <c r="AP609" i="100"/>
  <c r="BH410" i="100"/>
  <c r="BG417" i="100"/>
  <c r="AR24" i="100"/>
  <c r="AQ31" i="100"/>
  <c r="AQ25" i="100"/>
  <c r="AQ87" i="100"/>
  <c r="AQ72" i="100" s="1"/>
  <c r="AT9" i="100"/>
  <c r="AS30" i="100"/>
  <c r="AS51" i="100"/>
  <c r="AO479" i="100"/>
  <c r="AO551" i="100" s="1"/>
  <c r="AT70" i="104"/>
  <c r="AX66" i="100"/>
  <c r="AW64" i="100"/>
  <c r="BF492" i="100"/>
  <c r="BG491" i="100"/>
  <c r="AR561" i="100"/>
  <c r="AR65" i="100"/>
  <c r="AR63" i="100"/>
  <c r="BE219" i="100"/>
  <c r="BF216" i="100"/>
  <c r="AN550" i="100"/>
  <c r="AY209" i="100"/>
  <c r="AX212" i="100"/>
  <c r="AO480" i="100"/>
  <c r="AQ601" i="100"/>
  <c r="AP602" i="100"/>
  <c r="AP603" i="100" s="1"/>
  <c r="AP604" i="100" s="1"/>
  <c r="AP605" i="100" s="1"/>
  <c r="AP606" i="100" s="1"/>
  <c r="AP607" i="100" s="1"/>
  <c r="AP478" i="100"/>
  <c r="AO550" i="100" s="1"/>
  <c r="AP79" i="100"/>
  <c r="AP471" i="100"/>
  <c r="AP378" i="100"/>
  <c r="AO379" i="100"/>
  <c r="AN623" i="100"/>
  <c r="AM624" i="100"/>
  <c r="AM625" i="100" s="1"/>
  <c r="AM626" i="100" s="1"/>
  <c r="AN616" i="100"/>
  <c r="AO615" i="100"/>
  <c r="AC31" i="107"/>
  <c r="AX501" i="100"/>
  <c r="AY500" i="100"/>
  <c r="AZ498" i="100"/>
  <c r="AY499" i="100"/>
  <c r="AY495" i="100"/>
  <c r="AZ496" i="100"/>
  <c r="Z171" i="100"/>
  <c r="Z343" i="100"/>
  <c r="AB286" i="100"/>
  <c r="AA287" i="100"/>
  <c r="Z241" i="100"/>
  <c r="AE30" i="107"/>
  <c r="AB366" i="100"/>
  <c r="AA367" i="100"/>
  <c r="AV160" i="100"/>
  <c r="AW158" i="100"/>
  <c r="BB86" i="100"/>
  <c r="AT42" i="100"/>
  <c r="AV50" i="100"/>
  <c r="AX472" i="100"/>
  <c r="BF159" i="100"/>
  <c r="AQ116" i="100"/>
  <c r="AA235" i="100" l="1"/>
  <c r="AA741" i="100"/>
  <c r="AA169" i="100"/>
  <c r="AO481" i="100"/>
  <c r="AO553" i="100" s="1"/>
  <c r="AZ209" i="100"/>
  <c r="AY212" i="100"/>
  <c r="BG492" i="100"/>
  <c r="BH491" i="100"/>
  <c r="AU9" i="100"/>
  <c r="AT30" i="100"/>
  <c r="AT51" i="100"/>
  <c r="AQ609" i="100"/>
  <c r="AP610" i="100"/>
  <c r="AP611" i="100" s="1"/>
  <c r="AP612" i="100" s="1"/>
  <c r="AP613" i="100" s="1"/>
  <c r="AP480" i="100"/>
  <c r="AO552" i="100" s="1"/>
  <c r="AN552" i="100"/>
  <c r="BF219" i="100"/>
  <c r="BG216" i="100"/>
  <c r="BI410" i="100"/>
  <c r="BH417" i="100"/>
  <c r="AP479" i="100"/>
  <c r="AP551" i="100" s="1"/>
  <c r="AY66" i="100"/>
  <c r="AU70" i="104"/>
  <c r="AX64" i="100"/>
  <c r="AS24" i="100"/>
  <c r="AR31" i="100"/>
  <c r="AR25" i="100"/>
  <c r="AR87" i="100"/>
  <c r="AR72" i="100" s="1"/>
  <c r="AQ378" i="100"/>
  <c r="AP379" i="100"/>
  <c r="AR601" i="100"/>
  <c r="AQ602" i="100"/>
  <c r="AQ603" i="100" s="1"/>
  <c r="AQ604" i="100" s="1"/>
  <c r="AQ605" i="100" s="1"/>
  <c r="AQ606" i="100" s="1"/>
  <c r="AQ607" i="100" s="1"/>
  <c r="AS65" i="100"/>
  <c r="AS561" i="100"/>
  <c r="AS63" i="100"/>
  <c r="AQ478" i="100"/>
  <c r="AQ480" i="100" s="1"/>
  <c r="AQ79" i="100"/>
  <c r="AQ471" i="100"/>
  <c r="AN624" i="100"/>
  <c r="AN625" i="100" s="1"/>
  <c r="AN626" i="100" s="1"/>
  <c r="AO623" i="100"/>
  <c r="AO616" i="100"/>
  <c r="AP615" i="100"/>
  <c r="AD31" i="107"/>
  <c r="AY501" i="100"/>
  <c r="AZ500" i="100"/>
  <c r="BA498" i="100"/>
  <c r="AZ499" i="100"/>
  <c r="BA496" i="100"/>
  <c r="AZ495" i="100"/>
  <c r="AC366" i="100"/>
  <c r="AB367" i="100"/>
  <c r="BC86" i="100"/>
  <c r="AF30" i="107"/>
  <c r="AW160" i="100"/>
  <c r="AX158" i="100"/>
  <c r="AB235" i="100"/>
  <c r="AA241" i="100"/>
  <c r="AB287" i="100"/>
  <c r="AC286" i="100"/>
  <c r="AW50" i="100"/>
  <c r="AU42" i="100"/>
  <c r="BG159" i="100"/>
  <c r="AY472" i="100"/>
  <c r="AR116" i="100"/>
  <c r="AP552" i="100" l="1"/>
  <c r="AQ479" i="100"/>
  <c r="AQ551" i="100" s="1"/>
  <c r="AV70" i="104"/>
  <c r="AY64" i="100"/>
  <c r="AZ66" i="100"/>
  <c r="BJ410" i="100"/>
  <c r="BI417" i="100"/>
  <c r="AR378" i="100"/>
  <c r="AQ379" i="100"/>
  <c r="AT24" i="100"/>
  <c r="AS31" i="100"/>
  <c r="AS25" i="100"/>
  <c r="AS87" i="100"/>
  <c r="AS72" i="100" s="1"/>
  <c r="AP481" i="100"/>
  <c r="AP553" i="100" s="1"/>
  <c r="AQ610" i="100"/>
  <c r="AQ611" i="100" s="1"/>
  <c r="AQ612" i="100" s="1"/>
  <c r="AQ613" i="100" s="1"/>
  <c r="AR609" i="100"/>
  <c r="AV9" i="100"/>
  <c r="AU30" i="100"/>
  <c r="AU51" i="100"/>
  <c r="BA209" i="100"/>
  <c r="AZ212" i="100"/>
  <c r="AR79" i="100"/>
  <c r="AR478" i="100"/>
  <c r="AR471" i="100"/>
  <c r="AT65" i="100"/>
  <c r="AT63" i="100"/>
  <c r="AT561" i="100"/>
  <c r="BH492" i="100"/>
  <c r="BI491" i="100"/>
  <c r="AR602" i="100"/>
  <c r="AR603" i="100" s="1"/>
  <c r="AR604" i="100" s="1"/>
  <c r="AR605" i="100" s="1"/>
  <c r="AR606" i="100" s="1"/>
  <c r="AR607" i="100" s="1"/>
  <c r="AS601" i="100"/>
  <c r="BH216" i="100"/>
  <c r="BG219" i="100"/>
  <c r="AP550" i="100"/>
  <c r="AO624" i="100"/>
  <c r="AO625" i="100" s="1"/>
  <c r="AO626" i="100" s="1"/>
  <c r="AP623" i="100"/>
  <c r="AQ615" i="100"/>
  <c r="AP616" i="100"/>
  <c r="AE31" i="107"/>
  <c r="AZ501" i="100"/>
  <c r="BB496" i="100"/>
  <c r="BA495" i="100"/>
  <c r="BB498" i="100"/>
  <c r="BA500" i="100"/>
  <c r="BA499" i="100"/>
  <c r="AY158" i="100"/>
  <c r="AX160" i="100"/>
  <c r="AG30" i="107"/>
  <c r="AB241" i="100"/>
  <c r="AC235" i="100"/>
  <c r="AD286" i="100"/>
  <c r="AC287" i="100"/>
  <c r="BD86" i="100"/>
  <c r="AC367" i="100"/>
  <c r="AD366" i="100"/>
  <c r="AV42" i="100"/>
  <c r="AX50" i="100"/>
  <c r="AZ472" i="100"/>
  <c r="BH159" i="100"/>
  <c r="AS116" i="100"/>
  <c r="AQ481" i="100" l="1"/>
  <c r="AQ553" i="100" s="1"/>
  <c r="AR480" i="100"/>
  <c r="AQ552" i="100" s="1"/>
  <c r="BA212" i="100"/>
  <c r="BB209" i="100"/>
  <c r="AW9" i="100"/>
  <c r="AV30" i="100"/>
  <c r="AV51" i="100"/>
  <c r="AT25" i="100"/>
  <c r="AU24" i="100"/>
  <c r="AT31" i="100"/>
  <c r="AT87" i="100"/>
  <c r="AT72" i="100" s="1"/>
  <c r="BI216" i="100"/>
  <c r="BH219" i="100"/>
  <c r="BJ491" i="100"/>
  <c r="BI492" i="100"/>
  <c r="AU65" i="100"/>
  <c r="AU63" i="100"/>
  <c r="AU561" i="100"/>
  <c r="AR610" i="100"/>
  <c r="AR611" i="100" s="1"/>
  <c r="AR612" i="100" s="1"/>
  <c r="AR613" i="100" s="1"/>
  <c r="AS609" i="100"/>
  <c r="AS79" i="100"/>
  <c r="AS478" i="100"/>
  <c r="AS471" i="100"/>
  <c r="AT601" i="100"/>
  <c r="AS602" i="100"/>
  <c r="AS603" i="100" s="1"/>
  <c r="AS604" i="100" s="1"/>
  <c r="AS605" i="100" s="1"/>
  <c r="AS606" i="100" s="1"/>
  <c r="AS607" i="100" s="1"/>
  <c r="AR479" i="100"/>
  <c r="AR551" i="100" s="1"/>
  <c r="AR379" i="100"/>
  <c r="AS378" i="100"/>
  <c r="BJ417" i="100"/>
  <c r="BK410" i="100"/>
  <c r="AQ550" i="100"/>
  <c r="AZ64" i="100"/>
  <c r="AW70" i="104"/>
  <c r="BA66" i="100"/>
  <c r="AP624" i="100"/>
  <c r="AP625" i="100" s="1"/>
  <c r="AP626" i="100" s="1"/>
  <c r="AQ623" i="100"/>
  <c r="AR615" i="100"/>
  <c r="AQ616" i="100"/>
  <c r="AF31" i="107"/>
  <c r="BA501" i="100"/>
  <c r="BB499" i="100"/>
  <c r="BC498" i="100"/>
  <c r="BB500" i="100"/>
  <c r="BB495" i="100"/>
  <c r="BC496" i="100"/>
  <c r="AY160" i="100"/>
  <c r="AZ158" i="100"/>
  <c r="AE286" i="100"/>
  <c r="AD287" i="100"/>
  <c r="BE86" i="100"/>
  <c r="AD367" i="100"/>
  <c r="AE366" i="100"/>
  <c r="AD235" i="100"/>
  <c r="AC241" i="100"/>
  <c r="AH30" i="107"/>
  <c r="AY50" i="100"/>
  <c r="AW42" i="100"/>
  <c r="BI159" i="100"/>
  <c r="BA472" i="100"/>
  <c r="AT116" i="100"/>
  <c r="AR481" i="100" l="1"/>
  <c r="AR553" i="100" s="1"/>
  <c r="BL410" i="100"/>
  <c r="BK417" i="100"/>
  <c r="AS610" i="100"/>
  <c r="AS611" i="100" s="1"/>
  <c r="AS612" i="100" s="1"/>
  <c r="AS613" i="100" s="1"/>
  <c r="AT609" i="100"/>
  <c r="BJ492" i="100"/>
  <c r="BK491" i="100"/>
  <c r="AT79" i="100"/>
  <c r="AT478" i="100"/>
  <c r="AT480" i="100" s="1"/>
  <c r="AT471" i="100"/>
  <c r="AV561" i="100"/>
  <c r="AV63" i="100"/>
  <c r="AV65" i="100"/>
  <c r="BC209" i="100"/>
  <c r="BB212" i="100"/>
  <c r="BB66" i="100"/>
  <c r="BA64" i="100"/>
  <c r="AX70" i="104"/>
  <c r="AU601" i="100"/>
  <c r="AT602" i="100"/>
  <c r="AT603" i="100" s="1"/>
  <c r="AT604" i="100" s="1"/>
  <c r="AT605" i="100" s="1"/>
  <c r="AT606" i="100" s="1"/>
  <c r="AT607" i="100" s="1"/>
  <c r="AS379" i="100"/>
  <c r="AT378" i="100"/>
  <c r="AS479" i="100"/>
  <c r="AS551" i="100" s="1"/>
  <c r="BI219" i="100"/>
  <c r="BJ216" i="100"/>
  <c r="AV24" i="100"/>
  <c r="AU31" i="100"/>
  <c r="AU25" i="100"/>
  <c r="AU87" i="100"/>
  <c r="AU72" i="100" s="1"/>
  <c r="AR550" i="100"/>
  <c r="AS480" i="100"/>
  <c r="AX9" i="100"/>
  <c r="AW30" i="100"/>
  <c r="AW51" i="100"/>
  <c r="AR623" i="100"/>
  <c r="AQ624" i="100"/>
  <c r="AQ625" i="100" s="1"/>
  <c r="AQ626" i="100" s="1"/>
  <c r="AR616" i="100"/>
  <c r="AS615" i="100"/>
  <c r="AG31" i="107"/>
  <c r="BB501" i="100"/>
  <c r="BC500" i="100"/>
  <c r="BC499" i="100"/>
  <c r="BD498" i="100"/>
  <c r="BD496" i="100"/>
  <c r="BC495" i="100"/>
  <c r="AI30" i="107"/>
  <c r="AF366" i="100"/>
  <c r="AE367" i="100"/>
  <c r="BF86" i="100"/>
  <c r="AE235" i="100"/>
  <c r="AD241" i="100"/>
  <c r="AF286" i="100"/>
  <c r="AE287" i="100"/>
  <c r="AZ160" i="100"/>
  <c r="BA158" i="100"/>
  <c r="AZ50" i="100"/>
  <c r="AX42" i="100"/>
  <c r="BB472" i="100"/>
  <c r="BJ159" i="100"/>
  <c r="AU116" i="100"/>
  <c r="AS550" i="100" l="1"/>
  <c r="AU478" i="100"/>
  <c r="AU480" i="100" s="1"/>
  <c r="AT552" i="100" s="1"/>
  <c r="AU79" i="100"/>
  <c r="AU471" i="100"/>
  <c r="BK216" i="100"/>
  <c r="BJ219" i="100"/>
  <c r="AT479" i="100"/>
  <c r="AT551" i="100" s="1"/>
  <c r="AU609" i="100"/>
  <c r="AT610" i="100"/>
  <c r="AT611" i="100" s="1"/>
  <c r="AT612" i="100" s="1"/>
  <c r="AT613" i="100" s="1"/>
  <c r="AY9" i="100"/>
  <c r="AX30" i="100"/>
  <c r="AX51" i="100"/>
  <c r="AT379" i="100"/>
  <c r="AU378" i="100"/>
  <c r="AV601" i="100"/>
  <c r="AU602" i="100"/>
  <c r="AU603" i="100" s="1"/>
  <c r="AU604" i="100" s="1"/>
  <c r="AU605" i="100" s="1"/>
  <c r="AU606" i="100" s="1"/>
  <c r="AU607" i="100" s="1"/>
  <c r="AY70" i="104"/>
  <c r="BB64" i="100"/>
  <c r="BC66" i="100"/>
  <c r="AW561" i="100"/>
  <c r="AW65" i="100"/>
  <c r="AW63" i="100"/>
  <c r="AR552" i="100"/>
  <c r="AS552" i="100"/>
  <c r="BL491" i="100"/>
  <c r="BK492" i="100"/>
  <c r="AW24" i="100"/>
  <c r="AV31" i="100"/>
  <c r="AV25" i="100"/>
  <c r="AV87" i="100"/>
  <c r="AV72" i="100" s="1"/>
  <c r="AS481" i="100"/>
  <c r="AS553" i="100" s="1"/>
  <c r="BC212" i="100"/>
  <c r="BD209" i="100"/>
  <c r="BM410" i="100"/>
  <c r="BL417" i="100"/>
  <c r="AS623" i="100"/>
  <c r="AR624" i="100"/>
  <c r="AR625" i="100" s="1"/>
  <c r="AR626" i="100" s="1"/>
  <c r="AT615" i="100"/>
  <c r="AS616" i="100"/>
  <c r="AH31" i="107"/>
  <c r="BE496" i="100"/>
  <c r="BD495" i="100"/>
  <c r="BD500" i="100"/>
  <c r="BE498" i="100"/>
  <c r="BD499" i="100"/>
  <c r="BC501" i="100"/>
  <c r="AE241" i="100"/>
  <c r="AF235" i="100"/>
  <c r="AG286" i="100"/>
  <c r="AF287" i="100"/>
  <c r="BG86" i="100"/>
  <c r="AG366" i="100"/>
  <c r="AF367" i="100"/>
  <c r="AJ30" i="107"/>
  <c r="BB158" i="100"/>
  <c r="BA160" i="100"/>
  <c r="AY42" i="100"/>
  <c r="BA50" i="100"/>
  <c r="BC472" i="100"/>
  <c r="BK159" i="100"/>
  <c r="AV116" i="100"/>
  <c r="AX561" i="100" l="1"/>
  <c r="AT550" i="100"/>
  <c r="AZ9" i="100"/>
  <c r="AY30" i="100"/>
  <c r="AY51" i="100"/>
  <c r="AX24" i="100"/>
  <c r="AW31" i="100"/>
  <c r="AW25" i="100"/>
  <c r="AW87" i="100"/>
  <c r="AW72" i="100" s="1"/>
  <c r="AX63" i="100"/>
  <c r="AX65" i="100"/>
  <c r="AT481" i="100"/>
  <c r="AT553" i="100" s="1"/>
  <c r="BL216" i="100"/>
  <c r="BK219" i="100"/>
  <c r="BN410" i="100"/>
  <c r="BM417" i="100"/>
  <c r="AV478" i="100"/>
  <c r="AU550" i="100" s="1"/>
  <c r="AV79" i="100"/>
  <c r="AV471" i="100"/>
  <c r="AU479" i="100"/>
  <c r="AU551" i="100" s="1"/>
  <c r="BD212" i="100"/>
  <c r="BE209" i="100"/>
  <c r="BM491" i="100"/>
  <c r="BL492" i="100"/>
  <c r="BD66" i="100"/>
  <c r="BC64" i="100"/>
  <c r="AZ70" i="104"/>
  <c r="AW601" i="100"/>
  <c r="AV602" i="100"/>
  <c r="AV603" i="100" s="1"/>
  <c r="AV604" i="100" s="1"/>
  <c r="AV605" i="100" s="1"/>
  <c r="AV606" i="100" s="1"/>
  <c r="AV607" i="100" s="1"/>
  <c r="AU379" i="100"/>
  <c r="AV378" i="100"/>
  <c r="AU610" i="100"/>
  <c r="AU611" i="100" s="1"/>
  <c r="AU612" i="100" s="1"/>
  <c r="AU613" i="100" s="1"/>
  <c r="AV609" i="100"/>
  <c r="AS624" i="100"/>
  <c r="AS625" i="100" s="1"/>
  <c r="AS626" i="100" s="1"/>
  <c r="AT623" i="100"/>
  <c r="AT616" i="100"/>
  <c r="AU615" i="100"/>
  <c r="AI31" i="107"/>
  <c r="BD501" i="100"/>
  <c r="BE500" i="100"/>
  <c r="BE499" i="100"/>
  <c r="BF498" i="100"/>
  <c r="BF496" i="100"/>
  <c r="BE495" i="100"/>
  <c r="AF241" i="100"/>
  <c r="AG235" i="100"/>
  <c r="AK30" i="107"/>
  <c r="BH86" i="100"/>
  <c r="BC158" i="100"/>
  <c r="BB160" i="100"/>
  <c r="AG287" i="100"/>
  <c r="AH286" i="100"/>
  <c r="AG367" i="100"/>
  <c r="AH366" i="100"/>
  <c r="AZ42" i="100"/>
  <c r="BB50" i="100"/>
  <c r="BL159" i="100"/>
  <c r="BD472" i="100"/>
  <c r="AW116" i="100"/>
  <c r="AW602" i="100" l="1"/>
  <c r="AW603" i="100" s="1"/>
  <c r="AW604" i="100" s="1"/>
  <c r="AW605" i="100" s="1"/>
  <c r="AW606" i="100" s="1"/>
  <c r="AW607" i="100" s="1"/>
  <c r="AX601" i="100"/>
  <c r="BN417" i="100"/>
  <c r="BO410" i="100"/>
  <c r="AV379" i="100"/>
  <c r="AW378" i="100"/>
  <c r="BN491" i="100"/>
  <c r="BM492" i="100"/>
  <c r="K492" i="100" s="1" a="1"/>
  <c r="K492" i="100" s="1"/>
  <c r="K491" i="100" a="1"/>
  <c r="K491" i="100" s="1"/>
  <c r="AU481" i="100"/>
  <c r="AU553" i="100" s="1"/>
  <c r="AV479" i="100"/>
  <c r="AV551" i="100" s="1"/>
  <c r="BF209" i="100"/>
  <c r="BE212" i="100"/>
  <c r="AX25" i="100"/>
  <c r="AY24" i="100"/>
  <c r="AX31" i="100"/>
  <c r="AX87" i="100"/>
  <c r="AX72" i="100" s="1"/>
  <c r="BA9" i="100"/>
  <c r="AZ30" i="100"/>
  <c r="AZ51" i="100"/>
  <c r="AV610" i="100"/>
  <c r="AV611" i="100" s="1"/>
  <c r="AV612" i="100" s="1"/>
  <c r="AV613" i="100" s="1"/>
  <c r="AW609" i="100"/>
  <c r="BD64" i="100"/>
  <c r="BE66" i="100"/>
  <c r="BA70" i="104"/>
  <c r="AV480" i="100"/>
  <c r="AU552" i="100" s="1"/>
  <c r="BL219" i="100"/>
  <c r="BM216" i="100"/>
  <c r="AW478" i="100"/>
  <c r="AW480" i="100" s="1"/>
  <c r="AW79" i="100"/>
  <c r="AW471" i="100"/>
  <c r="AY561" i="100"/>
  <c r="AY63" i="100"/>
  <c r="AY65" i="100"/>
  <c r="AU623" i="100"/>
  <c r="AT624" i="100"/>
  <c r="AT625" i="100" s="1"/>
  <c r="AT626" i="100" s="1"/>
  <c r="AU616" i="100"/>
  <c r="AV615" i="100"/>
  <c r="AJ31" i="107"/>
  <c r="BG496" i="100"/>
  <c r="BF495" i="100"/>
  <c r="BF500" i="100"/>
  <c r="BG498" i="100"/>
  <c r="BF499" i="100"/>
  <c r="BE501" i="100"/>
  <c r="AL30" i="107"/>
  <c r="BI86" i="100"/>
  <c r="AH367" i="100"/>
  <c r="AI366" i="100"/>
  <c r="AH287" i="100"/>
  <c r="AI286" i="100"/>
  <c r="BD158" i="100"/>
  <c r="BC160" i="100"/>
  <c r="AH235" i="100"/>
  <c r="AG241" i="100"/>
  <c r="BC50" i="100"/>
  <c r="BA42" i="100"/>
  <c r="BM159" i="100"/>
  <c r="BE472" i="100"/>
  <c r="AX116" i="100"/>
  <c r="AV552" i="100" l="1"/>
  <c r="AV481" i="100"/>
  <c r="AV553" i="100" s="1"/>
  <c r="AZ24" i="100"/>
  <c r="AY31" i="100"/>
  <c r="AY25" i="100"/>
  <c r="AY87" i="100"/>
  <c r="AY72" i="100" s="1"/>
  <c r="AX378" i="100"/>
  <c r="AW379" i="100"/>
  <c r="BN216" i="100"/>
  <c r="BM219" i="100"/>
  <c r="BB70" i="104"/>
  <c r="BF66" i="100"/>
  <c r="BE64" i="100"/>
  <c r="BB9" i="100"/>
  <c r="BA30" i="100"/>
  <c r="BA51" i="100"/>
  <c r="AV550" i="100"/>
  <c r="AY601" i="100"/>
  <c r="AX602" i="100"/>
  <c r="AX603" i="100" s="1"/>
  <c r="AX604" i="100" s="1"/>
  <c r="AX605" i="100" s="1"/>
  <c r="AX606" i="100" s="1"/>
  <c r="AX607" i="100" s="1"/>
  <c r="AZ63" i="100"/>
  <c r="AZ65" i="100"/>
  <c r="AZ561" i="100"/>
  <c r="AX79" i="100"/>
  <c r="AX478" i="100"/>
  <c r="AX480" i="100" s="1"/>
  <c r="AW552" i="100" s="1"/>
  <c r="AX471" i="100"/>
  <c r="AW479" i="100"/>
  <c r="AW551" i="100" s="1"/>
  <c r="AW610" i="100"/>
  <c r="AW611" i="100" s="1"/>
  <c r="AW612" i="100" s="1"/>
  <c r="AW613" i="100" s="1"/>
  <c r="AX609" i="100"/>
  <c r="BF212" i="100"/>
  <c r="BG209" i="100"/>
  <c r="BN492" i="100"/>
  <c r="BO491" i="100"/>
  <c r="BP410" i="100"/>
  <c r="BP417" i="100" s="1"/>
  <c r="BO417" i="100"/>
  <c r="AU624" i="100"/>
  <c r="AU625" i="100" s="1"/>
  <c r="AU626" i="100" s="1"/>
  <c r="AV623" i="100"/>
  <c r="AV616" i="100"/>
  <c r="AW615" i="100"/>
  <c r="AK31" i="107"/>
  <c r="BF501" i="100"/>
  <c r="BG499" i="100"/>
  <c r="BG500" i="100"/>
  <c r="BH498" i="100"/>
  <c r="BH496" i="100"/>
  <c r="BG495" i="100"/>
  <c r="BD160" i="100"/>
  <c r="BE158" i="100"/>
  <c r="AI287" i="100"/>
  <c r="AJ286" i="100"/>
  <c r="BJ86" i="100"/>
  <c r="AH241" i="100"/>
  <c r="AI235" i="100"/>
  <c r="AJ366" i="100"/>
  <c r="AI367" i="100"/>
  <c r="AM30" i="107"/>
  <c r="BB42" i="100"/>
  <c r="BD50" i="100"/>
  <c r="BF472" i="100"/>
  <c r="BN159" i="100"/>
  <c r="AY116" i="100"/>
  <c r="BC9" i="100" l="1"/>
  <c r="BB30" i="100"/>
  <c r="BB51" i="100"/>
  <c r="BH209" i="100"/>
  <c r="BG212" i="100"/>
  <c r="AX610" i="100"/>
  <c r="AX611" i="100" s="1"/>
  <c r="AX612" i="100" s="1"/>
  <c r="AX613" i="100" s="1"/>
  <c r="AY609" i="100"/>
  <c r="BA561" i="100"/>
  <c r="BA63" i="100"/>
  <c r="BA65" i="100"/>
  <c r="BN219" i="100"/>
  <c r="BO216" i="100"/>
  <c r="AX479" i="100"/>
  <c r="AX551" i="100" s="1"/>
  <c r="AZ601" i="100"/>
  <c r="AY602" i="100"/>
  <c r="AY603" i="100" s="1"/>
  <c r="AY604" i="100" s="1"/>
  <c r="AY605" i="100" s="1"/>
  <c r="AY606" i="100" s="1"/>
  <c r="AY607" i="100" s="1"/>
  <c r="BG66" i="100"/>
  <c r="BF64" i="100"/>
  <c r="BC70" i="104"/>
  <c r="AY378" i="100"/>
  <c r="AX379" i="100"/>
  <c r="BA24" i="100"/>
  <c r="AZ31" i="100"/>
  <c r="AZ25" i="100"/>
  <c r="AZ87" i="100"/>
  <c r="AZ72" i="100" s="1"/>
  <c r="BP491" i="100"/>
  <c r="BP492" i="100" s="1"/>
  <c r="BO492" i="100"/>
  <c r="AW481" i="100"/>
  <c r="AW553" i="100" s="1"/>
  <c r="AY478" i="100"/>
  <c r="AY480" i="100" s="1"/>
  <c r="AY79" i="100"/>
  <c r="AY471" i="100"/>
  <c r="AW550" i="100"/>
  <c r="AV624" i="100"/>
  <c r="AV625" i="100" s="1"/>
  <c r="AV626" i="100" s="1"/>
  <c r="AW623" i="100"/>
  <c r="AX615" i="100"/>
  <c r="AW616" i="100"/>
  <c r="AL31" i="107"/>
  <c r="BH495" i="100"/>
  <c r="BI496" i="100"/>
  <c r="BH500" i="100"/>
  <c r="BH499" i="100"/>
  <c r="BI498" i="100"/>
  <c r="BG501" i="100"/>
  <c r="AK366" i="100"/>
  <c r="AJ367" i="100"/>
  <c r="AI241" i="100"/>
  <c r="AJ235" i="100"/>
  <c r="BF158" i="100"/>
  <c r="BE160" i="100"/>
  <c r="AN30" i="107"/>
  <c r="BK86" i="100"/>
  <c r="AJ287" i="100"/>
  <c r="AK286" i="100"/>
  <c r="BE50" i="100"/>
  <c r="BC42" i="100"/>
  <c r="BG472" i="100"/>
  <c r="BO159" i="100"/>
  <c r="AZ116" i="100"/>
  <c r="AY479" i="100" l="1"/>
  <c r="AY551" i="100" s="1"/>
  <c r="BB24" i="100"/>
  <c r="BA31" i="100"/>
  <c r="BA25" i="100"/>
  <c r="BA87" i="100"/>
  <c r="BA72" i="100" s="1"/>
  <c r="AY610" i="100"/>
  <c r="AY611" i="100" s="1"/>
  <c r="AY612" i="100" s="1"/>
  <c r="AY613" i="100" s="1"/>
  <c r="AZ609" i="100"/>
  <c r="BB63" i="100"/>
  <c r="BB65" i="100"/>
  <c r="BB561" i="100"/>
  <c r="AZ79" i="100"/>
  <c r="AZ478" i="100"/>
  <c r="AZ471" i="100"/>
  <c r="BO219" i="100"/>
  <c r="BP216" i="100"/>
  <c r="BP219" i="100" s="1"/>
  <c r="AX552" i="100"/>
  <c r="AY379" i="100"/>
  <c r="AZ378" i="100"/>
  <c r="BG64" i="100"/>
  <c r="BH66" i="100"/>
  <c r="BD70" i="104"/>
  <c r="AZ602" i="100"/>
  <c r="AZ603" i="100" s="1"/>
  <c r="AZ604" i="100" s="1"/>
  <c r="AZ605" i="100" s="1"/>
  <c r="AZ606" i="100" s="1"/>
  <c r="AZ607" i="100" s="1"/>
  <c r="BA601" i="100"/>
  <c r="AX481" i="100"/>
  <c r="AX553" i="100" s="1"/>
  <c r="AX550" i="100"/>
  <c r="BH212" i="100"/>
  <c r="BI209" i="100"/>
  <c r="BD9" i="100"/>
  <c r="BC30" i="100"/>
  <c r="BC51" i="100"/>
  <c r="AW624" i="100"/>
  <c r="AW625" i="100" s="1"/>
  <c r="AW626" i="100" s="1"/>
  <c r="AX623" i="100"/>
  <c r="AX616" i="100"/>
  <c r="AY615" i="100"/>
  <c r="AM31" i="107"/>
  <c r="BI495" i="100"/>
  <c r="BJ496" i="100"/>
  <c r="BI500" i="100"/>
  <c r="BI499" i="100"/>
  <c r="BJ498" i="100"/>
  <c r="BH501" i="100"/>
  <c r="BL86" i="100"/>
  <c r="AO30" i="107"/>
  <c r="AK367" i="100"/>
  <c r="AL366" i="100"/>
  <c r="BG158" i="100"/>
  <c r="BF160" i="100"/>
  <c r="AJ241" i="100"/>
  <c r="AK235" i="100"/>
  <c r="AK287" i="100"/>
  <c r="AL286" i="100"/>
  <c r="BD42" i="100"/>
  <c r="BF50" i="100"/>
  <c r="BP159" i="100"/>
  <c r="BH472" i="100"/>
  <c r="BA116" i="100"/>
  <c r="AY481" i="100" l="1"/>
  <c r="AY553" i="100" s="1"/>
  <c r="BE70" i="104"/>
  <c r="BH64" i="100"/>
  <c r="BI66" i="100"/>
  <c r="AZ479" i="100"/>
  <c r="AZ551" i="100" s="1"/>
  <c r="AZ610" i="100"/>
  <c r="AZ611" i="100" s="1"/>
  <c r="AZ612" i="100" s="1"/>
  <c r="AZ613" i="100" s="1"/>
  <c r="BA609" i="100"/>
  <c r="BE9" i="100"/>
  <c r="BD30" i="100"/>
  <c r="BD51" i="100"/>
  <c r="BB601" i="100"/>
  <c r="BA602" i="100"/>
  <c r="BA603" i="100" s="1"/>
  <c r="BA604" i="100" s="1"/>
  <c r="BA605" i="100" s="1"/>
  <c r="BA606" i="100" s="1"/>
  <c r="BA607" i="100" s="1"/>
  <c r="BB25" i="100"/>
  <c r="BC24" i="100"/>
  <c r="BB31" i="100"/>
  <c r="BB87" i="100"/>
  <c r="BB72" i="100" s="1"/>
  <c r="BC561" i="100"/>
  <c r="BC65" i="100"/>
  <c r="BC63" i="100"/>
  <c r="BJ209" i="100"/>
  <c r="BI212" i="100"/>
  <c r="BA378" i="100"/>
  <c r="AZ379" i="100"/>
  <c r="AZ480" i="100"/>
  <c r="AY552" i="100" s="1"/>
  <c r="AY550" i="100"/>
  <c r="BA79" i="100"/>
  <c r="BA478" i="100"/>
  <c r="AZ550" i="100" s="1"/>
  <c r="BA471" i="100"/>
  <c r="AX624" i="100"/>
  <c r="AX625" i="100" s="1"/>
  <c r="AX626" i="100" s="1"/>
  <c r="AY623" i="100"/>
  <c r="AZ615" i="100"/>
  <c r="AY616" i="100"/>
  <c r="AN31" i="107"/>
  <c r="BK496" i="100"/>
  <c r="BJ495" i="100"/>
  <c r="BJ500" i="100"/>
  <c r="BK498" i="100"/>
  <c r="BJ499" i="100"/>
  <c r="BI501" i="100"/>
  <c r="BH158" i="100"/>
  <c r="BG160" i="100"/>
  <c r="AP30" i="107"/>
  <c r="BM86" i="100"/>
  <c r="AL235" i="100"/>
  <c r="AK241" i="100"/>
  <c r="AM286" i="100"/>
  <c r="AL287" i="100"/>
  <c r="AM366" i="100"/>
  <c r="AL367" i="100"/>
  <c r="BE42" i="100"/>
  <c r="BG50" i="100"/>
  <c r="BI472" i="100"/>
  <c r="BB116" i="100"/>
  <c r="BA480" i="100" l="1"/>
  <c r="AZ552" i="100" s="1"/>
  <c r="BJ212" i="100"/>
  <c r="BK209" i="100"/>
  <c r="BA610" i="100"/>
  <c r="BA611" i="100" s="1"/>
  <c r="BA612" i="100" s="1"/>
  <c r="BA613" i="100" s="1"/>
  <c r="BB609" i="100"/>
  <c r="BA479" i="100"/>
  <c r="BA551" i="100" s="1"/>
  <c r="BB378" i="100"/>
  <c r="BA379" i="100"/>
  <c r="BB79" i="100"/>
  <c r="BB478" i="100"/>
  <c r="BB480" i="100" s="1"/>
  <c r="BB471" i="100"/>
  <c r="BI64" i="100"/>
  <c r="BJ66" i="100"/>
  <c r="BF70" i="104"/>
  <c r="BC601" i="100"/>
  <c r="BB602" i="100"/>
  <c r="BB603" i="100" s="1"/>
  <c r="BB604" i="100" s="1"/>
  <c r="BB605" i="100" s="1"/>
  <c r="BB606" i="100" s="1"/>
  <c r="BB607" i="100" s="1"/>
  <c r="BF9" i="100"/>
  <c r="BE30" i="100"/>
  <c r="BE51" i="100"/>
  <c r="BD24" i="100"/>
  <c r="BC31" i="100"/>
  <c r="BC25" i="100"/>
  <c r="BC87" i="100"/>
  <c r="BC72" i="100" s="1"/>
  <c r="BD561" i="100"/>
  <c r="BD65" i="100"/>
  <c r="BD63" i="100"/>
  <c r="AZ481" i="100"/>
  <c r="AZ553" i="100" s="1"/>
  <c r="AY624" i="100"/>
  <c r="AY625" i="100" s="1"/>
  <c r="AY626" i="100" s="1"/>
  <c r="AZ623" i="100"/>
  <c r="AZ616" i="100"/>
  <c r="BA615" i="100"/>
  <c r="AO31" i="107"/>
  <c r="BJ501" i="100"/>
  <c r="BK499" i="100"/>
  <c r="BK500" i="100"/>
  <c r="BL498" i="100"/>
  <c r="BL496" i="100"/>
  <c r="BK495" i="100"/>
  <c r="AM367" i="100"/>
  <c r="AN366" i="100"/>
  <c r="AN286" i="100"/>
  <c r="AM287" i="100"/>
  <c r="AL241" i="100"/>
  <c r="AM235" i="100"/>
  <c r="BN86" i="100"/>
  <c r="BI158" i="100"/>
  <c r="BH160" i="100"/>
  <c r="AQ30" i="107"/>
  <c r="BF42" i="100"/>
  <c r="BH50" i="100"/>
  <c r="BJ472" i="100"/>
  <c r="BC116" i="100"/>
  <c r="BA550" i="100" l="1"/>
  <c r="BA481" i="100"/>
  <c r="BA553" i="100" s="1"/>
  <c r="BJ64" i="100"/>
  <c r="BG70" i="104"/>
  <c r="BK66" i="100"/>
  <c r="BE24" i="100"/>
  <c r="BD31" i="100"/>
  <c r="BD25" i="100"/>
  <c r="BD87" i="100"/>
  <c r="BD72" i="100" s="1"/>
  <c r="BA552" i="100"/>
  <c r="BE63" i="100"/>
  <c r="BE561" i="100"/>
  <c r="BE65" i="100"/>
  <c r="BD601" i="100"/>
  <c r="BC602" i="100"/>
  <c r="BC603" i="100" s="1"/>
  <c r="BC604" i="100" s="1"/>
  <c r="BC605" i="100" s="1"/>
  <c r="BC606" i="100" s="1"/>
  <c r="BC607" i="100" s="1"/>
  <c r="BC478" i="100"/>
  <c r="BB550" i="100" s="1"/>
  <c r="BC79" i="100"/>
  <c r="BC471" i="100"/>
  <c r="BG9" i="100"/>
  <c r="BF30" i="100"/>
  <c r="BF51" i="100"/>
  <c r="BB479" i="100"/>
  <c r="BB551" i="100" s="1"/>
  <c r="BB379" i="100"/>
  <c r="BC378" i="100"/>
  <c r="BC609" i="100"/>
  <c r="BB610" i="100"/>
  <c r="BB611" i="100" s="1"/>
  <c r="BB612" i="100" s="1"/>
  <c r="BB613" i="100" s="1"/>
  <c r="BL209" i="100"/>
  <c r="BK212" i="100"/>
  <c r="BA623" i="100"/>
  <c r="AZ624" i="100"/>
  <c r="AZ625" i="100" s="1"/>
  <c r="AZ626" i="100" s="1"/>
  <c r="BB615" i="100"/>
  <c r="BA616" i="100"/>
  <c r="AP31" i="107"/>
  <c r="BL495" i="100"/>
  <c r="BM496" i="100"/>
  <c r="BL499" i="100"/>
  <c r="BM498" i="100"/>
  <c r="BL500" i="100"/>
  <c r="BK501" i="100"/>
  <c r="AR30" i="107"/>
  <c r="BJ158" i="100"/>
  <c r="BI160" i="100"/>
  <c r="BO86" i="100"/>
  <c r="AO286" i="100"/>
  <c r="AN287" i="100"/>
  <c r="AO366" i="100"/>
  <c r="AN367" i="100"/>
  <c r="AN235" i="100"/>
  <c r="AM241" i="100"/>
  <c r="BI50" i="100"/>
  <c r="BG42" i="100"/>
  <c r="BK472" i="100"/>
  <c r="BD116" i="100"/>
  <c r="BF561" i="100" l="1"/>
  <c r="BB481" i="100"/>
  <c r="BB553" i="100" s="1"/>
  <c r="BC610" i="100"/>
  <c r="BC611" i="100" s="1"/>
  <c r="BC612" i="100" s="1"/>
  <c r="BC613" i="100" s="1"/>
  <c r="BD609" i="100"/>
  <c r="BC379" i="100"/>
  <c r="BD378" i="100"/>
  <c r="BH9" i="100"/>
  <c r="BG30" i="100"/>
  <c r="BG51" i="100"/>
  <c r="BD602" i="100"/>
  <c r="BD603" i="100" s="1"/>
  <c r="BD604" i="100" s="1"/>
  <c r="BD605" i="100" s="1"/>
  <c r="BD606" i="100" s="1"/>
  <c r="BD607" i="100" s="1"/>
  <c r="BE601" i="100"/>
  <c r="BK64" i="100"/>
  <c r="BL66" i="100"/>
  <c r="BH70" i="104"/>
  <c r="BD478" i="100"/>
  <c r="BD79" i="100"/>
  <c r="BD471" i="100"/>
  <c r="BL212" i="100"/>
  <c r="BM209" i="100"/>
  <c r="BF63" i="100"/>
  <c r="BF65" i="100"/>
  <c r="BC479" i="100"/>
  <c r="BC551" i="100" s="1"/>
  <c r="BC480" i="100"/>
  <c r="BF24" i="100"/>
  <c r="BE31" i="100"/>
  <c r="BE25" i="100"/>
  <c r="BE87" i="100"/>
  <c r="BE72" i="100" s="1"/>
  <c r="BA624" i="100"/>
  <c r="BA625" i="100" s="1"/>
  <c r="BA626" i="100" s="1"/>
  <c r="BB623" i="100"/>
  <c r="BC615" i="100"/>
  <c r="BB616" i="100"/>
  <c r="AQ31" i="107"/>
  <c r="BN498" i="100"/>
  <c r="BM500" i="100"/>
  <c r="K500" i="100" s="1" a="1"/>
  <c r="K500" i="100" s="1"/>
  <c r="BM499" i="100"/>
  <c r="K499" i="100" s="1" a="1"/>
  <c r="K499" i="100" s="1"/>
  <c r="K498" i="100" a="1"/>
  <c r="K498" i="100" s="1"/>
  <c r="BN496" i="100"/>
  <c r="BM495" i="100"/>
  <c r="K496" i="100" a="1"/>
  <c r="K496" i="100" s="1"/>
  <c r="BL501" i="100"/>
  <c r="AS30" i="107"/>
  <c r="AN241" i="100"/>
  <c r="AO235" i="100"/>
  <c r="AP366" i="100"/>
  <c r="AO367" i="100"/>
  <c r="AO287" i="100"/>
  <c r="AP286" i="100"/>
  <c r="BP86" i="100"/>
  <c r="BJ160" i="100"/>
  <c r="BK158" i="100"/>
  <c r="BH42" i="100"/>
  <c r="BJ50" i="100"/>
  <c r="BL472" i="100"/>
  <c r="BE116" i="100"/>
  <c r="BF601" i="100" l="1"/>
  <c r="BE602" i="100"/>
  <c r="BE603" i="100" s="1"/>
  <c r="BE604" i="100" s="1"/>
  <c r="BE605" i="100" s="1"/>
  <c r="BE606" i="100" s="1"/>
  <c r="BE607" i="100" s="1"/>
  <c r="BF25" i="100"/>
  <c r="BG24" i="100"/>
  <c r="BF31" i="100"/>
  <c r="BF87" i="100"/>
  <c r="BF72" i="100" s="1"/>
  <c r="BM212" i="100"/>
  <c r="BN209" i="100"/>
  <c r="BI70" i="104"/>
  <c r="BM66" i="100"/>
  <c r="BL64" i="100"/>
  <c r="BG65" i="100"/>
  <c r="BG561" i="100"/>
  <c r="BG63" i="100"/>
  <c r="BE378" i="100"/>
  <c r="BD379" i="100"/>
  <c r="BE478" i="100"/>
  <c r="BE480" i="100" s="1"/>
  <c r="BE79" i="100"/>
  <c r="BE471" i="100"/>
  <c r="BC550" i="100"/>
  <c r="BB552" i="100"/>
  <c r="BD479" i="100"/>
  <c r="BD551" i="100" s="1"/>
  <c r="BE609" i="100"/>
  <c r="BD610" i="100"/>
  <c r="BD611" i="100" s="1"/>
  <c r="BD612" i="100" s="1"/>
  <c r="BD613" i="100" s="1"/>
  <c r="BC481" i="100"/>
  <c r="BC553" i="100" s="1"/>
  <c r="BD480" i="100"/>
  <c r="BC552" i="100" s="1"/>
  <c r="BI9" i="100"/>
  <c r="BH30" i="100"/>
  <c r="BH51" i="100"/>
  <c r="BB624" i="100"/>
  <c r="BB625" i="100" s="1"/>
  <c r="BB626" i="100" s="1"/>
  <c r="BC623" i="100"/>
  <c r="BD615" i="100"/>
  <c r="BC616" i="100"/>
  <c r="AR31" i="107"/>
  <c r="BM501" i="100"/>
  <c r="K501" i="100" s="1"/>
  <c r="K495" i="100" a="1"/>
  <c r="K495" i="100" s="1"/>
  <c r="BO496" i="100"/>
  <c r="BN495" i="100"/>
  <c r="BN500" i="100"/>
  <c r="BN499" i="100"/>
  <c r="BO498" i="100"/>
  <c r="BK160" i="100"/>
  <c r="BL158" i="100"/>
  <c r="AP367" i="100"/>
  <c r="AQ366" i="100"/>
  <c r="AT30" i="107"/>
  <c r="AP287" i="100"/>
  <c r="AQ286" i="100"/>
  <c r="AP235" i="100"/>
  <c r="AO241" i="100"/>
  <c r="BK50" i="100"/>
  <c r="BI42" i="100"/>
  <c r="BM472" i="100"/>
  <c r="BF116" i="100"/>
  <c r="BD550" i="100" l="1"/>
  <c r="BE379" i="100"/>
  <c r="BF378" i="100"/>
  <c r="BG601" i="100"/>
  <c r="BF602" i="100"/>
  <c r="BF603" i="100" s="1"/>
  <c r="BF604" i="100" s="1"/>
  <c r="BF605" i="100" s="1"/>
  <c r="BF606" i="100" s="1"/>
  <c r="BF607" i="100" s="1"/>
  <c r="BD552" i="100"/>
  <c r="BF478" i="100"/>
  <c r="BE550" i="100" s="1"/>
  <c r="BF79" i="100"/>
  <c r="BF471" i="100"/>
  <c r="BJ9" i="100"/>
  <c r="BI30" i="100"/>
  <c r="BI51" i="100"/>
  <c r="BE610" i="100"/>
  <c r="BE611" i="100" s="1"/>
  <c r="BE612" i="100" s="1"/>
  <c r="BE613" i="100" s="1"/>
  <c r="BF609" i="100"/>
  <c r="BE479" i="100"/>
  <c r="BE551" i="100" s="1"/>
  <c r="BN212" i="100"/>
  <c r="BO209" i="100"/>
  <c r="BH24" i="100"/>
  <c r="BG31" i="100"/>
  <c r="BG25" i="100"/>
  <c r="BG87" i="100"/>
  <c r="BG72" i="100" s="1"/>
  <c r="BH63" i="100"/>
  <c r="BH65" i="100"/>
  <c r="BH561" i="100"/>
  <c r="BD481" i="100"/>
  <c r="BD553" i="100" s="1"/>
  <c r="BN66" i="100"/>
  <c r="BJ70" i="104"/>
  <c r="BM64" i="100"/>
  <c r="BC624" i="100"/>
  <c r="BC625" i="100" s="1"/>
  <c r="BC626" i="100" s="1"/>
  <c r="BD623" i="100"/>
  <c r="BD616" i="100"/>
  <c r="BE615" i="100"/>
  <c r="AS31" i="107"/>
  <c r="BN501" i="100"/>
  <c r="BO499" i="100"/>
  <c r="BO500" i="100"/>
  <c r="BP498" i="100"/>
  <c r="BP496" i="100"/>
  <c r="BO495" i="100"/>
  <c r="AQ367" i="100"/>
  <c r="AR366" i="100"/>
  <c r="AQ287" i="100"/>
  <c r="AR286" i="100"/>
  <c r="AU30" i="107"/>
  <c r="BM158" i="100"/>
  <c r="BL160" i="100"/>
  <c r="AP241" i="100"/>
  <c r="AQ235" i="100"/>
  <c r="BL50" i="100"/>
  <c r="BJ42" i="100"/>
  <c r="BN472" i="100"/>
  <c r="BG116" i="100"/>
  <c r="BE481" i="100" l="1"/>
  <c r="BE553" i="100" s="1"/>
  <c r="BK9" i="100"/>
  <c r="BJ30" i="100"/>
  <c r="BJ51" i="100"/>
  <c r="BF379" i="100"/>
  <c r="BG378" i="100"/>
  <c r="BI561" i="100"/>
  <c r="BI63" i="100"/>
  <c r="BI65" i="100"/>
  <c r="BF479" i="100"/>
  <c r="BF551" i="100" s="1"/>
  <c r="BI24" i="100"/>
  <c r="BH31" i="100"/>
  <c r="BH25" i="100"/>
  <c r="BH87" i="100"/>
  <c r="BH72" i="100" s="1"/>
  <c r="BK70" i="104"/>
  <c r="BN64" i="100"/>
  <c r="BO66" i="100"/>
  <c r="BG79" i="100"/>
  <c r="BG478" i="100"/>
  <c r="BG480" i="100" s="1"/>
  <c r="BG471" i="100"/>
  <c r="BP209" i="100"/>
  <c r="BP212" i="100" s="1"/>
  <c r="BO212" i="100"/>
  <c r="BF610" i="100"/>
  <c r="BF611" i="100" s="1"/>
  <c r="BF612" i="100" s="1"/>
  <c r="BF613" i="100" s="1"/>
  <c r="BG609" i="100"/>
  <c r="BF480" i="100"/>
  <c r="BH601" i="100"/>
  <c r="BG602" i="100"/>
  <c r="BG603" i="100" s="1"/>
  <c r="BG604" i="100" s="1"/>
  <c r="BG605" i="100" s="1"/>
  <c r="BG606" i="100" s="1"/>
  <c r="BG607" i="100" s="1"/>
  <c r="BD624" i="100"/>
  <c r="BD625" i="100" s="1"/>
  <c r="BD626" i="100" s="1"/>
  <c r="BE623" i="100"/>
  <c r="BF615" i="100"/>
  <c r="BE616" i="100"/>
  <c r="AT31" i="107"/>
  <c r="BO501" i="100"/>
  <c r="BP500" i="100"/>
  <c r="BP499" i="100"/>
  <c r="BP495" i="100"/>
  <c r="BM160" i="100"/>
  <c r="BN158" i="100"/>
  <c r="AS286" i="100"/>
  <c r="AR287" i="100"/>
  <c r="AQ241" i="100"/>
  <c r="AR235" i="100"/>
  <c r="AR367" i="100"/>
  <c r="AS366" i="100"/>
  <c r="AV30" i="107"/>
  <c r="BK42" i="100"/>
  <c r="BM50" i="100"/>
  <c r="BO472" i="100"/>
  <c r="BH116" i="100"/>
  <c r="BF481" i="100" l="1"/>
  <c r="BF553" i="100" s="1"/>
  <c r="BF550" i="100"/>
  <c r="BH478" i="100"/>
  <c r="BH480" i="100" s="1"/>
  <c r="BG552" i="100" s="1"/>
  <c r="BH79" i="100"/>
  <c r="BH471" i="100"/>
  <c r="BJ561" i="100"/>
  <c r="BJ65" i="100"/>
  <c r="BJ63" i="100"/>
  <c r="BI601" i="100"/>
  <c r="BH602" i="100"/>
  <c r="BH603" i="100" s="1"/>
  <c r="BH604" i="100" s="1"/>
  <c r="BH605" i="100" s="1"/>
  <c r="BH606" i="100" s="1"/>
  <c r="BH607" i="100" s="1"/>
  <c r="BO64" i="100"/>
  <c r="BL70" i="104"/>
  <c r="BP66" i="100"/>
  <c r="BF552" i="100"/>
  <c r="BE552" i="100"/>
  <c r="BH378" i="100"/>
  <c r="BG379" i="100"/>
  <c r="BG610" i="100"/>
  <c r="BG611" i="100" s="1"/>
  <c r="BG612" i="100" s="1"/>
  <c r="BG613" i="100" s="1"/>
  <c r="BH609" i="100"/>
  <c r="BG479" i="100"/>
  <c r="BG551" i="100" s="1"/>
  <c r="BJ24" i="100"/>
  <c r="BI31" i="100"/>
  <c r="BI25" i="100"/>
  <c r="BI87" i="100"/>
  <c r="BI72" i="100" s="1"/>
  <c r="BK30" i="100"/>
  <c r="BL9" i="100"/>
  <c r="BK51" i="100"/>
  <c r="BE624" i="100"/>
  <c r="BE625" i="100" s="1"/>
  <c r="BE626" i="100" s="1"/>
  <c r="BF623" i="100"/>
  <c r="BF616" i="100"/>
  <c r="BG615" i="100"/>
  <c r="AU31" i="107"/>
  <c r="BP501" i="100"/>
  <c r="AW30" i="107"/>
  <c r="AS287" i="100"/>
  <c r="AT286" i="100"/>
  <c r="AT366" i="100"/>
  <c r="AS367" i="100"/>
  <c r="AS235" i="100"/>
  <c r="AR241" i="100"/>
  <c r="BO158" i="100"/>
  <c r="BN160" i="100"/>
  <c r="BN50" i="100"/>
  <c r="BL42" i="100"/>
  <c r="BP472" i="100"/>
  <c r="BI116" i="100"/>
  <c r="BG481" i="100" l="1"/>
  <c r="BG553" i="100" s="1"/>
  <c r="BH379" i="100"/>
  <c r="BI378" i="100"/>
  <c r="BH479" i="100"/>
  <c r="BH551" i="100" s="1"/>
  <c r="BM9" i="100"/>
  <c r="BL30" i="100"/>
  <c r="BL51" i="100"/>
  <c r="BJ25" i="100"/>
  <c r="BK24" i="100"/>
  <c r="BJ31" i="100"/>
  <c r="BJ87" i="100"/>
  <c r="BJ72" i="100" s="1"/>
  <c r="BH610" i="100"/>
  <c r="BH611" i="100" s="1"/>
  <c r="BH612" i="100" s="1"/>
  <c r="BH613" i="100" s="1"/>
  <c r="BI609" i="100"/>
  <c r="BP64" i="100"/>
  <c r="BM70" i="104"/>
  <c r="BJ601" i="100"/>
  <c r="BI602" i="100"/>
  <c r="BI603" i="100" s="1"/>
  <c r="BI604" i="100" s="1"/>
  <c r="BI605" i="100" s="1"/>
  <c r="BI606" i="100" s="1"/>
  <c r="BI607" i="100" s="1"/>
  <c r="BK561" i="100"/>
  <c r="BK63" i="100"/>
  <c r="BK65" i="100"/>
  <c r="BI79" i="100"/>
  <c r="BI478" i="100"/>
  <c r="BI471" i="100"/>
  <c r="BG550" i="100"/>
  <c r="BG623" i="100"/>
  <c r="BF624" i="100"/>
  <c r="BF625" i="100" s="1"/>
  <c r="BF626" i="100" s="1"/>
  <c r="BH615" i="100"/>
  <c r="BG616" i="100"/>
  <c r="AV31" i="107"/>
  <c r="AT367" i="100"/>
  <c r="AU366" i="100"/>
  <c r="AX30" i="107"/>
  <c r="BP158" i="100"/>
  <c r="BO160" i="100"/>
  <c r="AT287" i="100"/>
  <c r="AU286" i="100"/>
  <c r="AS241" i="100"/>
  <c r="AT235" i="100"/>
  <c r="BM42" i="100"/>
  <c r="BO50" i="100"/>
  <c r="BJ116" i="100"/>
  <c r="BI610" i="100" l="1"/>
  <c r="BI611" i="100" s="1"/>
  <c r="BI612" i="100" s="1"/>
  <c r="BI613" i="100" s="1"/>
  <c r="BJ609" i="100"/>
  <c r="BL24" i="100"/>
  <c r="BK31" i="100"/>
  <c r="BK25" i="100"/>
  <c r="BK87" i="100"/>
  <c r="BK72" i="100" s="1"/>
  <c r="BK601" i="100"/>
  <c r="BJ602" i="100"/>
  <c r="BJ603" i="100" s="1"/>
  <c r="BJ604" i="100" s="1"/>
  <c r="BJ605" i="100" s="1"/>
  <c r="BJ606" i="100" s="1"/>
  <c r="BJ607" i="100" s="1"/>
  <c r="BJ378" i="100"/>
  <c r="BI379" i="100"/>
  <c r="BI479" i="100"/>
  <c r="BI551" i="100" s="1"/>
  <c r="BJ478" i="100"/>
  <c r="BI550" i="100" s="1"/>
  <c r="BJ79" i="100"/>
  <c r="BJ471" i="100"/>
  <c r="BN9" i="100"/>
  <c r="BM30" i="100"/>
  <c r="BM51" i="100"/>
  <c r="BI480" i="100"/>
  <c r="BH550" i="100"/>
  <c r="BL561" i="100"/>
  <c r="BL63" i="100"/>
  <c r="BL65" i="100"/>
  <c r="BH481" i="100"/>
  <c r="BH553" i="100" s="1"/>
  <c r="BH623" i="100"/>
  <c r="BG624" i="100"/>
  <c r="BG625" i="100" s="1"/>
  <c r="BG626" i="100" s="1"/>
  <c r="BI615" i="100"/>
  <c r="BH616" i="100"/>
  <c r="AW31" i="107"/>
  <c r="AU287" i="100"/>
  <c r="AV286" i="100"/>
  <c r="BP160" i="100"/>
  <c r="AY30" i="107"/>
  <c r="AU367" i="100"/>
  <c r="AV366" i="100"/>
  <c r="AU235" i="100"/>
  <c r="AT241" i="100"/>
  <c r="BP50" i="100"/>
  <c r="BN42" i="100"/>
  <c r="BK116" i="100"/>
  <c r="BI481" i="100" l="1"/>
  <c r="BI553" i="100" s="1"/>
  <c r="BJ480" i="100"/>
  <c r="BI552" i="100" s="1"/>
  <c r="BK79" i="100"/>
  <c r="BK478" i="100"/>
  <c r="BJ550" i="100" s="1"/>
  <c r="BK471" i="100"/>
  <c r="BK609" i="100"/>
  <c r="BJ610" i="100"/>
  <c r="BJ611" i="100" s="1"/>
  <c r="BJ612" i="100" s="1"/>
  <c r="BJ613" i="100" s="1"/>
  <c r="BH552" i="100"/>
  <c r="BO9" i="100"/>
  <c r="BN30" i="100"/>
  <c r="BN51" i="100"/>
  <c r="BK378" i="100"/>
  <c r="BJ379" i="100"/>
  <c r="BM65" i="100"/>
  <c r="BM63" i="100"/>
  <c r="BM561" i="100"/>
  <c r="BJ479" i="100"/>
  <c r="BJ551" i="100" s="1"/>
  <c r="BL601" i="100"/>
  <c r="BK602" i="100"/>
  <c r="BK603" i="100" s="1"/>
  <c r="BK604" i="100" s="1"/>
  <c r="BK605" i="100" s="1"/>
  <c r="BK606" i="100" s="1"/>
  <c r="BK607" i="100" s="1"/>
  <c r="BL31" i="100"/>
  <c r="BM24" i="100"/>
  <c r="BL25" i="100"/>
  <c r="BL87" i="100"/>
  <c r="BL72" i="100" s="1"/>
  <c r="BH624" i="100"/>
  <c r="BH625" i="100" s="1"/>
  <c r="BH626" i="100" s="1"/>
  <c r="BI623" i="100"/>
  <c r="BJ615" i="100"/>
  <c r="BI616" i="100"/>
  <c r="AX31" i="107"/>
  <c r="AV367" i="100"/>
  <c r="AW366" i="100"/>
  <c r="AZ30" i="107"/>
  <c r="AW286" i="100"/>
  <c r="AV287" i="100"/>
  <c r="AU241" i="100"/>
  <c r="AV235" i="100"/>
  <c r="BO42" i="100"/>
  <c r="BL116" i="100"/>
  <c r="BJ481" i="100" l="1"/>
  <c r="BJ553" i="100" s="1"/>
  <c r="BK480" i="100"/>
  <c r="BJ552" i="100" s="1"/>
  <c r="BM601" i="100"/>
  <c r="BL602" i="100"/>
  <c r="BL603" i="100" s="1"/>
  <c r="BL604" i="100" s="1"/>
  <c r="BL605" i="100" s="1"/>
  <c r="BL606" i="100" s="1"/>
  <c r="BL607" i="100" s="1"/>
  <c r="BN24" i="100"/>
  <c r="BM31" i="100"/>
  <c r="BM25" i="100"/>
  <c r="BM87" i="100"/>
  <c r="BM72" i="100" s="1"/>
  <c r="BL378" i="100"/>
  <c r="BK379" i="100"/>
  <c r="BO30" i="100"/>
  <c r="BP9" i="100"/>
  <c r="BO51" i="100"/>
  <c r="BN65" i="100"/>
  <c r="BN63" i="100"/>
  <c r="BN561" i="100"/>
  <c r="BK610" i="100"/>
  <c r="BK611" i="100" s="1"/>
  <c r="BK612" i="100" s="1"/>
  <c r="BK613" i="100" s="1"/>
  <c r="BL609" i="100"/>
  <c r="BL478" i="100"/>
  <c r="BK550" i="100" s="1"/>
  <c r="BL79" i="100"/>
  <c r="BL471" i="100"/>
  <c r="BK479" i="100"/>
  <c r="BK551" i="100" s="1"/>
  <c r="BJ623" i="100"/>
  <c r="BI624" i="100"/>
  <c r="BI625" i="100" s="1"/>
  <c r="BI626" i="100" s="1"/>
  <c r="BJ616" i="100"/>
  <c r="BK615" i="100"/>
  <c r="AY31" i="107"/>
  <c r="AW235" i="100"/>
  <c r="AV241" i="100"/>
  <c r="AX286" i="100"/>
  <c r="AW287" i="100"/>
  <c r="BA30" i="107"/>
  <c r="AX366" i="100"/>
  <c r="AW367" i="100"/>
  <c r="BP42" i="100"/>
  <c r="BM116" i="100"/>
  <c r="BK481" i="100" l="1"/>
  <c r="BK553" i="100" s="1"/>
  <c r="BL479" i="100"/>
  <c r="BL551" i="100" s="1"/>
  <c r="BL480" i="100"/>
  <c r="BK552" i="100" s="1"/>
  <c r="BO65" i="100"/>
  <c r="BO63" i="100"/>
  <c r="BO561" i="100"/>
  <c r="BM378" i="100"/>
  <c r="BL379" i="100"/>
  <c r="BN25" i="100"/>
  <c r="BO24" i="100"/>
  <c r="BN31" i="100"/>
  <c r="BN87" i="100"/>
  <c r="BN72" i="100" s="1"/>
  <c r="BM609" i="100"/>
  <c r="BL610" i="100"/>
  <c r="BL611" i="100" s="1"/>
  <c r="BL612" i="100" s="1"/>
  <c r="BL613" i="100" s="1"/>
  <c r="BP30" i="100"/>
  <c r="BP51" i="100"/>
  <c r="BM478" i="100"/>
  <c r="BL550" i="100" s="1"/>
  <c r="BM79" i="100"/>
  <c r="BM471" i="100"/>
  <c r="BN601" i="100"/>
  <c r="BM602" i="100"/>
  <c r="BM603" i="100" s="1"/>
  <c r="BM604" i="100" s="1"/>
  <c r="BM605" i="100" s="1"/>
  <c r="BM606" i="100" s="1"/>
  <c r="BM607" i="100" s="1"/>
  <c r="BK623" i="100"/>
  <c r="BJ624" i="100"/>
  <c r="BJ625" i="100" s="1"/>
  <c r="BJ626" i="100" s="1"/>
  <c r="BK616" i="100"/>
  <c r="BL615" i="100"/>
  <c r="AZ31" i="107"/>
  <c r="AY366" i="100"/>
  <c r="AX367" i="100"/>
  <c r="BB30" i="107"/>
  <c r="AY286" i="100"/>
  <c r="AX287" i="100"/>
  <c r="AW241" i="100"/>
  <c r="AX235" i="100"/>
  <c r="BN116" i="100"/>
  <c r="BM479" i="100" l="1"/>
  <c r="BM551" i="100" s="1"/>
  <c r="BN478" i="100"/>
  <c r="BN550" i="100" s="1"/>
  <c r="BN79" i="100"/>
  <c r="BN471" i="100"/>
  <c r="BN378" i="100"/>
  <c r="BM379" i="100"/>
  <c r="BN602" i="100"/>
  <c r="BN603" i="100" s="1"/>
  <c r="BN604" i="100" s="1"/>
  <c r="BN605" i="100" s="1"/>
  <c r="BN606" i="100" s="1"/>
  <c r="BN607" i="100" s="1"/>
  <c r="BO601" i="100"/>
  <c r="BM480" i="100"/>
  <c r="BP63" i="100"/>
  <c r="BP65" i="100"/>
  <c r="BP561" i="100"/>
  <c r="N9" i="104" s="1" a="1"/>
  <c r="N9" i="104" s="1"/>
  <c r="BM610" i="100"/>
  <c r="BM611" i="100" s="1"/>
  <c r="BM612" i="100" s="1"/>
  <c r="BM613" i="100" s="1"/>
  <c r="BN609" i="100"/>
  <c r="BP24" i="100"/>
  <c r="BO31" i="100"/>
  <c r="BO25" i="100"/>
  <c r="BO87" i="100"/>
  <c r="BO72" i="100" s="1"/>
  <c r="BL481" i="100"/>
  <c r="BL553" i="100" s="1"/>
  <c r="BK624" i="100"/>
  <c r="BK625" i="100" s="1"/>
  <c r="BK626" i="100" s="1"/>
  <c r="BL623" i="100"/>
  <c r="BL616" i="100"/>
  <c r="BM615" i="100"/>
  <c r="BA31" i="107"/>
  <c r="AY235" i="100"/>
  <c r="AX241" i="100"/>
  <c r="BC30" i="107"/>
  <c r="Q260" i="100" s="1" a="1"/>
  <c r="AZ286" i="100"/>
  <c r="AY287" i="100"/>
  <c r="AZ366" i="100"/>
  <c r="AY367" i="100"/>
  <c r="BO116" i="100"/>
  <c r="AY9" i="104" l="1"/>
  <c r="AF9" i="104"/>
  <c r="AU9" i="104"/>
  <c r="AD9" i="104"/>
  <c r="BF9" i="104"/>
  <c r="AK9" i="104"/>
  <c r="O9" i="104"/>
  <c r="BK9" i="104"/>
  <c r="AO9" i="104"/>
  <c r="T9" i="104"/>
  <c r="BI9" i="104"/>
  <c r="BD9" i="104"/>
  <c r="AZ9" i="104"/>
  <c r="AR9" i="104"/>
  <c r="AN9" i="104"/>
  <c r="AI9" i="104"/>
  <c r="X9" i="104"/>
  <c r="AA9" i="104"/>
  <c r="R9" i="104"/>
  <c r="BM9" i="104"/>
  <c r="BH9" i="104"/>
  <c r="BC9" i="104"/>
  <c r="AW9" i="104"/>
  <c r="AS9" i="104"/>
  <c r="AL9" i="104"/>
  <c r="AG9" i="104"/>
  <c r="AB9" i="104"/>
  <c r="Y9" i="104"/>
  <c r="Q9" i="104"/>
  <c r="BL9" i="104"/>
  <c r="BG9" i="104"/>
  <c r="BA9" i="104"/>
  <c r="AV9" i="104"/>
  <c r="AQ9" i="104"/>
  <c r="AJ9" i="104"/>
  <c r="W9" i="104"/>
  <c r="AE9" i="104"/>
  <c r="U9" i="104"/>
  <c r="P9" i="104"/>
  <c r="BM550" i="100"/>
  <c r="BO79" i="100"/>
  <c r="BO478" i="100"/>
  <c r="BO550" i="100" s="1"/>
  <c r="BO471" i="100"/>
  <c r="BN610" i="100"/>
  <c r="BN611" i="100" s="1"/>
  <c r="BN612" i="100" s="1"/>
  <c r="BN613" i="100" s="1"/>
  <c r="BO609" i="100"/>
  <c r="BN479" i="100"/>
  <c r="BN551" i="100" s="1"/>
  <c r="BL552" i="100"/>
  <c r="BJ9" i="104"/>
  <c r="BE9" i="104"/>
  <c r="BB9" i="104"/>
  <c r="AX9" i="104"/>
  <c r="AT9" i="104"/>
  <c r="AP9" i="104"/>
  <c r="AM9" i="104"/>
  <c r="AH9" i="104"/>
  <c r="Z9" i="104"/>
  <c r="AC9" i="104"/>
  <c r="V9" i="104"/>
  <c r="S9" i="104"/>
  <c r="BP31" i="100"/>
  <c r="BP25" i="100"/>
  <c r="BP87" i="100"/>
  <c r="BP72" i="100" s="1"/>
  <c r="BO602" i="100"/>
  <c r="BO603" i="100" s="1"/>
  <c r="BO604" i="100" s="1"/>
  <c r="BO605" i="100" s="1"/>
  <c r="BO606" i="100" s="1"/>
  <c r="BO607" i="100" s="1"/>
  <c r="BP601" i="100"/>
  <c r="BP602" i="100" s="1"/>
  <c r="BP603" i="100" s="1"/>
  <c r="BP604" i="100" s="1"/>
  <c r="BP605" i="100" s="1"/>
  <c r="BP606" i="100" s="1"/>
  <c r="BP607" i="100" s="1"/>
  <c r="BO378" i="100"/>
  <c r="BN379" i="100"/>
  <c r="BN480" i="100"/>
  <c r="BN552" i="100" s="1"/>
  <c r="BM481" i="100"/>
  <c r="BM553" i="100" s="1"/>
  <c r="BP260" i="100"/>
  <c r="U260" i="100"/>
  <c r="AP260" i="100"/>
  <c r="BK260" i="100"/>
  <c r="AG260" i="100"/>
  <c r="BB260" i="100"/>
  <c r="W260" i="100"/>
  <c r="AS260" i="100"/>
  <c r="BN260" i="100"/>
  <c r="AI260" i="100"/>
  <c r="BE260" i="100"/>
  <c r="X260" i="100"/>
  <c r="AN260" i="100"/>
  <c r="BD260" i="100"/>
  <c r="Z260" i="100"/>
  <c r="AU260" i="100"/>
  <c r="Q260" i="100"/>
  <c r="AL260" i="100"/>
  <c r="BG260" i="100"/>
  <c r="AC260" i="100"/>
  <c r="AX260" i="100"/>
  <c r="S260" i="100"/>
  <c r="AO260" i="100"/>
  <c r="BJ260" i="100"/>
  <c r="AB260" i="100"/>
  <c r="AR260" i="100"/>
  <c r="BH260" i="100"/>
  <c r="AE260" i="100"/>
  <c r="V260" i="100"/>
  <c r="BM260" i="100"/>
  <c r="BC260" i="100"/>
  <c r="AT260" i="100"/>
  <c r="AF260" i="100"/>
  <c r="BL260" i="100"/>
  <c r="AK260" i="100"/>
  <c r="AA260" i="100"/>
  <c r="R260" i="100"/>
  <c r="BI260" i="100"/>
  <c r="AY260" i="100"/>
  <c r="AJ260" i="100"/>
  <c r="BA260" i="100"/>
  <c r="AH260" i="100"/>
  <c r="BO260" i="100"/>
  <c r="AW260" i="100"/>
  <c r="AD260" i="100"/>
  <c r="AZ260" i="100"/>
  <c r="BF260" i="100"/>
  <c r="T260" i="100"/>
  <c r="Y260" i="100"/>
  <c r="AQ260" i="100"/>
  <c r="AM260" i="100"/>
  <c r="AV260" i="100"/>
  <c r="BL624" i="100"/>
  <c r="BL625" i="100" s="1"/>
  <c r="BL626" i="100" s="1"/>
  <c r="BM623" i="100"/>
  <c r="BM616" i="100"/>
  <c r="BN615" i="100"/>
  <c r="BB31" i="107"/>
  <c r="N48" i="164" a="1"/>
  <c r="BM48" i="164" s="1"/>
  <c r="AZ287" i="100"/>
  <c r="BA286" i="100"/>
  <c r="AZ367" i="100"/>
  <c r="BA366" i="100"/>
  <c r="AY241" i="100"/>
  <c r="AZ235" i="100"/>
  <c r="BP116" i="100"/>
  <c r="BM552" i="100" l="1"/>
  <c r="BO379" i="100"/>
  <c r="BP378" i="100"/>
  <c r="BP379" i="100" s="1"/>
  <c r="BP609" i="100"/>
  <c r="BP610" i="100" s="1"/>
  <c r="BP611" i="100" s="1"/>
  <c r="BP612" i="100" s="1"/>
  <c r="BP613" i="100" s="1"/>
  <c r="BO610" i="100"/>
  <c r="BO611" i="100" s="1"/>
  <c r="BO612" i="100" s="1"/>
  <c r="BO613" i="100" s="1"/>
  <c r="BO479" i="100"/>
  <c r="BO551" i="100" s="1"/>
  <c r="BP478" i="100"/>
  <c r="BP550" i="100" s="1"/>
  <c r="BP79" i="100"/>
  <c r="BP471" i="100"/>
  <c r="BN481" i="100"/>
  <c r="BN553" i="100" s="1"/>
  <c r="BO480" i="100"/>
  <c r="BO552" i="100" s="1"/>
  <c r="BN623" i="100"/>
  <c r="BM624" i="100"/>
  <c r="BM625" i="100" s="1"/>
  <c r="BM626" i="100" s="1"/>
  <c r="BO615" i="100"/>
  <c r="BN616" i="100"/>
  <c r="BC31" i="107"/>
  <c r="O48" i="164"/>
  <c r="P48" i="164"/>
  <c r="N48" i="164"/>
  <c r="Q48" i="164"/>
  <c r="V48" i="164"/>
  <c r="W48" i="164"/>
  <c r="R48" i="164"/>
  <c r="S48" i="164"/>
  <c r="X48" i="164"/>
  <c r="Y48" i="164"/>
  <c r="T48" i="164"/>
  <c r="Z48" i="164"/>
  <c r="U48" i="164"/>
  <c r="AA48" i="164"/>
  <c r="AB48" i="164"/>
  <c r="AC48" i="164"/>
  <c r="AD48" i="164"/>
  <c r="AE48" i="164"/>
  <c r="AF48" i="164"/>
  <c r="AG48" i="164"/>
  <c r="AH48" i="164"/>
  <c r="AI48" i="164"/>
  <c r="AJ48" i="164"/>
  <c r="AK48" i="164"/>
  <c r="AL48" i="164"/>
  <c r="AM48" i="164"/>
  <c r="AN48" i="164"/>
  <c r="AO48" i="164"/>
  <c r="AP48" i="164"/>
  <c r="AQ48" i="164"/>
  <c r="AR48" i="164"/>
  <c r="AS48" i="164"/>
  <c r="AT48" i="164"/>
  <c r="AU48" i="164"/>
  <c r="AV48" i="164"/>
  <c r="AW48" i="164"/>
  <c r="AX48" i="164"/>
  <c r="AY48" i="164"/>
  <c r="AZ48" i="164"/>
  <c r="BA48" i="164"/>
  <c r="BB48" i="164"/>
  <c r="BC48" i="164"/>
  <c r="BD48" i="164"/>
  <c r="BE48" i="164"/>
  <c r="BF48" i="164"/>
  <c r="BG48" i="164"/>
  <c r="BH48" i="164"/>
  <c r="BI48" i="164"/>
  <c r="BJ48" i="164"/>
  <c r="BK48" i="164"/>
  <c r="BL48" i="164"/>
  <c r="BP267" i="100"/>
  <c r="BA367" i="100"/>
  <c r="BB366" i="100"/>
  <c r="AZ241" i="100"/>
  <c r="BA235" i="100"/>
  <c r="BA287" i="100"/>
  <c r="BB286" i="100"/>
  <c r="BP479" i="100" l="1"/>
  <c r="BP551" i="100" s="1"/>
  <c r="BP480" i="100"/>
  <c r="BP552" i="100" s="1"/>
  <c r="BO481" i="100"/>
  <c r="BO553" i="100" s="1"/>
  <c r="Q409" i="100" a="1"/>
  <c r="BP409" i="100" s="1"/>
  <c r="N48" i="104" a="1"/>
  <c r="BN624" i="100"/>
  <c r="BN625" i="100" s="1"/>
  <c r="BN626" i="100" s="1"/>
  <c r="BO623" i="100"/>
  <c r="BP615" i="100"/>
  <c r="BP616" i="100" s="1"/>
  <c r="BO616" i="100"/>
  <c r="BM267" i="100"/>
  <c r="BI267" i="100"/>
  <c r="BE267" i="100"/>
  <c r="BA267" i="100"/>
  <c r="AW267" i="100"/>
  <c r="AS267" i="100"/>
  <c r="AO267" i="100"/>
  <c r="AK267" i="100"/>
  <c r="AG267" i="100"/>
  <c r="X262" i="100"/>
  <c r="X267" i="100"/>
  <c r="AA267" i="100"/>
  <c r="Y267" i="100"/>
  <c r="R267" i="100"/>
  <c r="R262" i="100"/>
  <c r="BL267" i="100"/>
  <c r="BH267" i="100"/>
  <c r="BD267" i="100"/>
  <c r="AZ267" i="100"/>
  <c r="AV267" i="100"/>
  <c r="AR267" i="100"/>
  <c r="AN267" i="100"/>
  <c r="AJ267" i="100"/>
  <c r="AF267" i="100"/>
  <c r="AC267" i="100"/>
  <c r="V267" i="100"/>
  <c r="T267" i="100"/>
  <c r="BO267" i="100"/>
  <c r="BK267" i="100"/>
  <c r="BG267" i="100"/>
  <c r="BC267" i="100"/>
  <c r="AY267" i="100"/>
  <c r="AU267" i="100"/>
  <c r="AQ267" i="100"/>
  <c r="AM267" i="100"/>
  <c r="AI267" i="100"/>
  <c r="AE267" i="100"/>
  <c r="W267" i="100"/>
  <c r="Z267" i="100"/>
  <c r="S262" i="100"/>
  <c r="S267" i="100"/>
  <c r="BN267" i="100"/>
  <c r="BJ267" i="100"/>
  <c r="BF267" i="100"/>
  <c r="BB267" i="100"/>
  <c r="AX267" i="100"/>
  <c r="AT267" i="100"/>
  <c r="AP267" i="100"/>
  <c r="AL267" i="100"/>
  <c r="AH267" i="100"/>
  <c r="AD267" i="100"/>
  <c r="AB267" i="100"/>
  <c r="U267" i="100"/>
  <c r="Q262" i="100"/>
  <c r="Q267" i="100"/>
  <c r="K260" i="100" a="1"/>
  <c r="K260" i="100" s="1"/>
  <c r="BP337" i="100"/>
  <c r="BP338" i="100"/>
  <c r="BC286" i="100"/>
  <c r="BB287" i="100"/>
  <c r="BA241" i="100"/>
  <c r="BB235" i="100"/>
  <c r="BC366" i="100"/>
  <c r="BB367" i="100"/>
  <c r="BP481" i="100" l="1"/>
  <c r="BP553" i="100" s="1"/>
  <c r="O48" i="104"/>
  <c r="W48" i="104"/>
  <c r="Y48" i="104"/>
  <c r="AB48" i="104"/>
  <c r="AF48" i="104"/>
  <c r="AJ48" i="104"/>
  <c r="AN48" i="104"/>
  <c r="AR48" i="104"/>
  <c r="AV48" i="104"/>
  <c r="AZ48" i="104"/>
  <c r="BD48" i="104"/>
  <c r="BH48" i="104"/>
  <c r="V48" i="104"/>
  <c r="U48" i="104"/>
  <c r="AG48" i="104"/>
  <c r="AK48" i="104"/>
  <c r="AS48" i="104"/>
  <c r="BA48" i="104"/>
  <c r="BI48" i="104"/>
  <c r="P48" i="104"/>
  <c r="R48" i="104"/>
  <c r="AA48" i="104"/>
  <c r="AE48" i="104"/>
  <c r="AI48" i="104"/>
  <c r="AY48" i="104"/>
  <c r="S48" i="104"/>
  <c r="AC48" i="104"/>
  <c r="AO48" i="104"/>
  <c r="AW48" i="104"/>
  <c r="BE48" i="104"/>
  <c r="AM48" i="104"/>
  <c r="BC48" i="104"/>
  <c r="N48" i="104"/>
  <c r="Q48" i="104"/>
  <c r="X48" i="104"/>
  <c r="Z48" i="104"/>
  <c r="AD48" i="104"/>
  <c r="AH48" i="104"/>
  <c r="AL48" i="104"/>
  <c r="AP48" i="104"/>
  <c r="AT48" i="104"/>
  <c r="AX48" i="104"/>
  <c r="BB48" i="104"/>
  <c r="BF48" i="104"/>
  <c r="AQ48" i="104"/>
  <c r="T48" i="104"/>
  <c r="AU48" i="104"/>
  <c r="BG48" i="104"/>
  <c r="BJ48" i="104"/>
  <c r="BK48" i="104"/>
  <c r="BL48" i="104"/>
  <c r="S409" i="100"/>
  <c r="R409" i="100"/>
  <c r="Q409" i="100"/>
  <c r="T409" i="100"/>
  <c r="Y409" i="100"/>
  <c r="Z409" i="100"/>
  <c r="U409" i="100"/>
  <c r="AA409" i="100"/>
  <c r="V409" i="100"/>
  <c r="AB409" i="100"/>
  <c r="W409" i="100"/>
  <c r="AC409" i="100"/>
  <c r="X409" i="100"/>
  <c r="AD409" i="100"/>
  <c r="AE409" i="100"/>
  <c r="AF409" i="100"/>
  <c r="AG409" i="100"/>
  <c r="AH409" i="100"/>
  <c r="AI409" i="100"/>
  <c r="AJ409" i="100"/>
  <c r="AK409" i="100"/>
  <c r="AL409" i="100"/>
  <c r="AM409" i="100"/>
  <c r="AN409" i="100"/>
  <c r="AO409" i="100"/>
  <c r="AP409" i="100"/>
  <c r="AQ409" i="100"/>
  <c r="AR409" i="100"/>
  <c r="AS409" i="100"/>
  <c r="AT409" i="100"/>
  <c r="AU409" i="100"/>
  <c r="AV409" i="100"/>
  <c r="AW409" i="100"/>
  <c r="AX409" i="100"/>
  <c r="AY409" i="100"/>
  <c r="AZ409" i="100"/>
  <c r="BA409" i="100"/>
  <c r="BB409" i="100"/>
  <c r="BC409" i="100"/>
  <c r="BD409" i="100"/>
  <c r="BE409" i="100"/>
  <c r="BF409" i="100"/>
  <c r="BG409" i="100"/>
  <c r="BH409" i="100"/>
  <c r="BI409" i="100"/>
  <c r="BJ409" i="100"/>
  <c r="BK409" i="100"/>
  <c r="BL409" i="100"/>
  <c r="BM409" i="100"/>
  <c r="BN409" i="100"/>
  <c r="BO409" i="100"/>
  <c r="BM48" i="104"/>
  <c r="BM69" i="104" s="1"/>
  <c r="BO624" i="100"/>
  <c r="BO625" i="100" s="1"/>
  <c r="BO626" i="100" s="1"/>
  <c r="BP623" i="100"/>
  <c r="BP624" i="100" s="1"/>
  <c r="BP625" i="100" s="1"/>
  <c r="BP626" i="100" s="1"/>
  <c r="BP411" i="100"/>
  <c r="BP416" i="100"/>
  <c r="Q263" i="100"/>
  <c r="BN337" i="100"/>
  <c r="BN338" i="100"/>
  <c r="AM338" i="100"/>
  <c r="AM337" i="100"/>
  <c r="BC338" i="100"/>
  <c r="BC337" i="100"/>
  <c r="AV337" i="100"/>
  <c r="AV338" i="100"/>
  <c r="BL338" i="100"/>
  <c r="BL337" i="100"/>
  <c r="X338" i="100"/>
  <c r="X337" i="100"/>
  <c r="AK338" i="100"/>
  <c r="AK337" i="100"/>
  <c r="AS338" i="100"/>
  <c r="AS337" i="100"/>
  <c r="BI337" i="100"/>
  <c r="BI338" i="100"/>
  <c r="AD338" i="100"/>
  <c r="AD337" i="100"/>
  <c r="AL337" i="100"/>
  <c r="AL338" i="100"/>
  <c r="Z337" i="100"/>
  <c r="Z338" i="100"/>
  <c r="AE338" i="100"/>
  <c r="AE337" i="100"/>
  <c r="AU337" i="100"/>
  <c r="AU338" i="100"/>
  <c r="BK337" i="100"/>
  <c r="BK338" i="100"/>
  <c r="V338" i="100"/>
  <c r="V337" i="100"/>
  <c r="AF337" i="100"/>
  <c r="AF338" i="100"/>
  <c r="AN338" i="100"/>
  <c r="AN337" i="100"/>
  <c r="BD337" i="100"/>
  <c r="BD338" i="100"/>
  <c r="Y337" i="100"/>
  <c r="Y338" i="100"/>
  <c r="X263" i="100"/>
  <c r="X264" i="100" s="1"/>
  <c r="BA337" i="100"/>
  <c r="BA338" i="100"/>
  <c r="U337" i="100"/>
  <c r="U338" i="100"/>
  <c r="AT338" i="100"/>
  <c r="AT337" i="100"/>
  <c r="BB338" i="100"/>
  <c r="BB337" i="100"/>
  <c r="BJ338" i="100"/>
  <c r="BJ337" i="100"/>
  <c r="W338" i="100"/>
  <c r="W337" i="100"/>
  <c r="AY338" i="100"/>
  <c r="AY337" i="100"/>
  <c r="BG337" i="100"/>
  <c r="BG338" i="100"/>
  <c r="BO337" i="100"/>
  <c r="BO338" i="100"/>
  <c r="AZ337" i="100"/>
  <c r="AZ338" i="100"/>
  <c r="BH338" i="100"/>
  <c r="BH337" i="100"/>
  <c r="R263" i="100"/>
  <c r="R264" i="100" s="1"/>
  <c r="AA337" i="100"/>
  <c r="AA338" i="100"/>
  <c r="AO337" i="100"/>
  <c r="AO338" i="100"/>
  <c r="AW338" i="100"/>
  <c r="AW337" i="100"/>
  <c r="BE337" i="100"/>
  <c r="BE338" i="100"/>
  <c r="BM338" i="100"/>
  <c r="BM337" i="100"/>
  <c r="Q269" i="100"/>
  <c r="Q270" i="100" s="1"/>
  <c r="K267" i="100" a="1"/>
  <c r="K267" i="100" s="1"/>
  <c r="AB338" i="100"/>
  <c r="AB337" i="100"/>
  <c r="AH338" i="100"/>
  <c r="AH337" i="100"/>
  <c r="AP338" i="100"/>
  <c r="AP337" i="100"/>
  <c r="AX338" i="100"/>
  <c r="AX337" i="100"/>
  <c r="BF337" i="100"/>
  <c r="BF338" i="100"/>
  <c r="S263" i="100"/>
  <c r="S264" i="100" s="1"/>
  <c r="AI338" i="100"/>
  <c r="AI337" i="100"/>
  <c r="AQ337" i="100"/>
  <c r="AQ338" i="100"/>
  <c r="T337" i="100"/>
  <c r="T338" i="100"/>
  <c r="AC337" i="100"/>
  <c r="AC338" i="100"/>
  <c r="AJ338" i="100"/>
  <c r="AJ337" i="100"/>
  <c r="AR338" i="100"/>
  <c r="AR337" i="100"/>
  <c r="AG338" i="100"/>
  <c r="AG337" i="100"/>
  <c r="BC287" i="100"/>
  <c r="BD286" i="100"/>
  <c r="BC235" i="100"/>
  <c r="BB241" i="100"/>
  <c r="BC367" i="100"/>
  <c r="BD366" i="100"/>
  <c r="BP339" i="100"/>
  <c r="BM60" i="104" l="1"/>
  <c r="BM50" i="104"/>
  <c r="BM61" i="104"/>
  <c r="BM51" i="104"/>
  <c r="BN416" i="100"/>
  <c r="BN411" i="100"/>
  <c r="BJ416" i="100"/>
  <c r="BJ411" i="100"/>
  <c r="BF416" i="100"/>
  <c r="BF411" i="100"/>
  <c r="BB416" i="100"/>
  <c r="BB411" i="100"/>
  <c r="AX416" i="100"/>
  <c r="AX411" i="100"/>
  <c r="AT416" i="100"/>
  <c r="AT411" i="100"/>
  <c r="AP416" i="100"/>
  <c r="AP411" i="100"/>
  <c r="AL416" i="100"/>
  <c r="AL411" i="100"/>
  <c r="AH416" i="100"/>
  <c r="AH411" i="100"/>
  <c r="AD416" i="100"/>
  <c r="AD411" i="100"/>
  <c r="AB411" i="100"/>
  <c r="AB416" i="100"/>
  <c r="Z411" i="100"/>
  <c r="Z416" i="100"/>
  <c r="R411" i="100"/>
  <c r="R416" i="100"/>
  <c r="BL60" i="104"/>
  <c r="BL50" i="104"/>
  <c r="BL61" i="104"/>
  <c r="BL69" i="104"/>
  <c r="BL51" i="104"/>
  <c r="AU50" i="104"/>
  <c r="AU60" i="104"/>
  <c r="AU51" i="104"/>
  <c r="AU61" i="104"/>
  <c r="AU69" i="104"/>
  <c r="BB51" i="104"/>
  <c r="BB60" i="104"/>
  <c r="BB61" i="104"/>
  <c r="BB50" i="104"/>
  <c r="BB69" i="104"/>
  <c r="AL60" i="104"/>
  <c r="AL61" i="104"/>
  <c r="AL50" i="104"/>
  <c r="AL51" i="104"/>
  <c r="AL69" i="104"/>
  <c r="X50" i="104"/>
  <c r="X51" i="104"/>
  <c r="X61" i="104"/>
  <c r="X60" i="104"/>
  <c r="X69" i="104"/>
  <c r="AM51" i="104"/>
  <c r="AM61" i="104"/>
  <c r="AM60" i="104"/>
  <c r="AM50" i="104"/>
  <c r="AM69" i="104"/>
  <c r="AC61" i="104"/>
  <c r="AC50" i="104"/>
  <c r="AC51" i="104"/>
  <c r="AC60" i="104"/>
  <c r="AC69" i="104"/>
  <c r="AE60" i="104"/>
  <c r="AE50" i="104"/>
  <c r="AE51" i="104"/>
  <c r="AE61" i="104"/>
  <c r="AE69" i="104"/>
  <c r="BI60" i="104"/>
  <c r="BI50" i="104"/>
  <c r="BI51" i="104"/>
  <c r="BI61" i="104"/>
  <c r="BI69" i="104"/>
  <c r="AG60" i="104"/>
  <c r="AG61" i="104"/>
  <c r="AG50" i="104"/>
  <c r="AG51" i="104"/>
  <c r="AG69" i="104"/>
  <c r="BD60" i="104"/>
  <c r="BD61" i="104"/>
  <c r="BD51" i="104"/>
  <c r="BD50" i="104"/>
  <c r="BD69" i="104"/>
  <c r="AN51" i="104"/>
  <c r="AN60" i="104"/>
  <c r="AN50" i="104"/>
  <c r="AN61" i="104"/>
  <c r="AN69" i="104"/>
  <c r="Y51" i="104"/>
  <c r="Y61" i="104"/>
  <c r="Y50" i="104"/>
  <c r="Y60" i="104"/>
  <c r="Y69" i="104"/>
  <c r="N92" i="164" a="1"/>
  <c r="BL117" i="164" s="1"/>
  <c r="BM416" i="100"/>
  <c r="BM411" i="100"/>
  <c r="BI416" i="100"/>
  <c r="BI411" i="100"/>
  <c r="BE416" i="100"/>
  <c r="BE411" i="100"/>
  <c r="BA411" i="100"/>
  <c r="BA416" i="100"/>
  <c r="AW411" i="100"/>
  <c r="AW416" i="100"/>
  <c r="AS411" i="100"/>
  <c r="AS416" i="100"/>
  <c r="AO411" i="100"/>
  <c r="AO416" i="100"/>
  <c r="AK411" i="100"/>
  <c r="AK416" i="100"/>
  <c r="AG411" i="100"/>
  <c r="AG416" i="100"/>
  <c r="X411" i="100"/>
  <c r="X416" i="100"/>
  <c r="V416" i="100"/>
  <c r="V411" i="100"/>
  <c r="Y411" i="100"/>
  <c r="Y416" i="100"/>
  <c r="S411" i="100"/>
  <c r="S416" i="100"/>
  <c r="BK51" i="104"/>
  <c r="BK69" i="104"/>
  <c r="BK50" i="104"/>
  <c r="BK60" i="104"/>
  <c r="BK61" i="104"/>
  <c r="T61" i="104"/>
  <c r="T51" i="104"/>
  <c r="T60" i="104"/>
  <c r="T50" i="104"/>
  <c r="T69" i="104"/>
  <c r="AX51" i="104"/>
  <c r="AX60" i="104"/>
  <c r="AX50" i="104"/>
  <c r="AX61" i="104"/>
  <c r="AX69" i="104"/>
  <c r="AH60" i="104"/>
  <c r="AH50" i="104"/>
  <c r="AH61" i="104"/>
  <c r="AH51" i="104"/>
  <c r="AH69" i="104"/>
  <c r="Q50" i="104"/>
  <c r="Q61" i="104"/>
  <c r="Q51" i="104"/>
  <c r="Q60" i="104"/>
  <c r="Q69" i="104"/>
  <c r="BE50" i="104"/>
  <c r="BE51" i="104"/>
  <c r="BE60" i="104"/>
  <c r="BE61" i="104"/>
  <c r="BE69" i="104"/>
  <c r="S51" i="104"/>
  <c r="S61" i="104"/>
  <c r="S50" i="104"/>
  <c r="S60" i="104"/>
  <c r="S69" i="104"/>
  <c r="AA60" i="104"/>
  <c r="AA50" i="104"/>
  <c r="AA61" i="104"/>
  <c r="AA51" i="104"/>
  <c r="AA69" i="104"/>
  <c r="BA60" i="104"/>
  <c r="BA50" i="104"/>
  <c r="BA61" i="104"/>
  <c r="BA51" i="104"/>
  <c r="BA69" i="104"/>
  <c r="U60" i="104"/>
  <c r="U51" i="104"/>
  <c r="U50" i="104"/>
  <c r="U61" i="104"/>
  <c r="U69" i="104"/>
  <c r="AZ51" i="104"/>
  <c r="AZ60" i="104"/>
  <c r="AZ61" i="104"/>
  <c r="AZ50" i="104"/>
  <c r="AZ69" i="104"/>
  <c r="AJ51" i="104"/>
  <c r="AJ50" i="104"/>
  <c r="AJ60" i="104"/>
  <c r="AJ61" i="104"/>
  <c r="AJ69" i="104"/>
  <c r="W61" i="104"/>
  <c r="W60" i="104"/>
  <c r="W50" i="104"/>
  <c r="W51" i="104"/>
  <c r="W69" i="104"/>
  <c r="BL416" i="100"/>
  <c r="BL411" i="100"/>
  <c r="BH411" i="100"/>
  <c r="BH416" i="100"/>
  <c r="BD416" i="100"/>
  <c r="BD411" i="100"/>
  <c r="AZ411" i="100"/>
  <c r="AZ416" i="100"/>
  <c r="AV416" i="100"/>
  <c r="AV411" i="100"/>
  <c r="AR411" i="100"/>
  <c r="AR416" i="100"/>
  <c r="AN416" i="100"/>
  <c r="AN411" i="100"/>
  <c r="AJ411" i="100"/>
  <c r="AJ416" i="100"/>
  <c r="AF411" i="100"/>
  <c r="AF416" i="100"/>
  <c r="AC416" i="100"/>
  <c r="AC411" i="100"/>
  <c r="AA411" i="100"/>
  <c r="AA416" i="100"/>
  <c r="T416" i="100"/>
  <c r="T411" i="100"/>
  <c r="BJ51" i="104"/>
  <c r="BJ61" i="104"/>
  <c r="BJ50" i="104"/>
  <c r="BJ60" i="104"/>
  <c r="BJ69" i="104"/>
  <c r="AQ60" i="104"/>
  <c r="AQ50" i="104"/>
  <c r="AQ51" i="104"/>
  <c r="AQ61" i="104"/>
  <c r="AQ69" i="104"/>
  <c r="AT51" i="104"/>
  <c r="AT61" i="104"/>
  <c r="AT50" i="104"/>
  <c r="AT60" i="104"/>
  <c r="AT69" i="104"/>
  <c r="AD51" i="104"/>
  <c r="AD61" i="104"/>
  <c r="AD50" i="104"/>
  <c r="AD60" i="104"/>
  <c r="AD69" i="104"/>
  <c r="N51" i="104"/>
  <c r="N60" i="104"/>
  <c r="N61" i="104"/>
  <c r="N50" i="104"/>
  <c r="N69" i="104"/>
  <c r="AW50" i="104"/>
  <c r="AW61" i="104"/>
  <c r="AW51" i="104"/>
  <c r="AW60" i="104"/>
  <c r="AW69" i="104"/>
  <c r="AY51" i="104"/>
  <c r="AY60" i="104"/>
  <c r="AY61" i="104"/>
  <c r="AY50" i="104"/>
  <c r="AY69" i="104"/>
  <c r="R61" i="104"/>
  <c r="R50" i="104"/>
  <c r="R60" i="104"/>
  <c r="R51" i="104"/>
  <c r="R69" i="104"/>
  <c r="AS51" i="104"/>
  <c r="AS61" i="104"/>
  <c r="AS60" i="104"/>
  <c r="AS50" i="104"/>
  <c r="AS69" i="104"/>
  <c r="V51" i="104"/>
  <c r="V61" i="104"/>
  <c r="V60" i="104"/>
  <c r="V50" i="104"/>
  <c r="V69" i="104"/>
  <c r="AV51" i="104"/>
  <c r="AV50" i="104"/>
  <c r="AV60" i="104"/>
  <c r="AV61" i="104"/>
  <c r="AV69" i="104"/>
  <c r="AF50" i="104"/>
  <c r="AF60" i="104"/>
  <c r="AF51" i="104"/>
  <c r="AF61" i="104"/>
  <c r="AF69" i="104"/>
  <c r="O51" i="104"/>
  <c r="O50" i="104"/>
  <c r="O60" i="104"/>
  <c r="O61" i="104"/>
  <c r="O69" i="104"/>
  <c r="BO416" i="100"/>
  <c r="BO411" i="100"/>
  <c r="BO412" i="100" s="1"/>
  <c r="BO413" i="100" s="1"/>
  <c r="BK411" i="100"/>
  <c r="BK416" i="100"/>
  <c r="BG416" i="100"/>
  <c r="BG411" i="100"/>
  <c r="BC416" i="100"/>
  <c r="BC411" i="100"/>
  <c r="AY411" i="100"/>
  <c r="AY416" i="100"/>
  <c r="AU416" i="100"/>
  <c r="AU411" i="100"/>
  <c r="AQ411" i="100"/>
  <c r="AQ416" i="100"/>
  <c r="AM411" i="100"/>
  <c r="AM416" i="100"/>
  <c r="AI411" i="100"/>
  <c r="AI416" i="100"/>
  <c r="AE411" i="100"/>
  <c r="AE416" i="100"/>
  <c r="W411" i="100"/>
  <c r="W416" i="100"/>
  <c r="U411" i="100"/>
  <c r="U416" i="100"/>
  <c r="K409" i="100" a="1"/>
  <c r="K409" i="100" s="1"/>
  <c r="BG61" i="104"/>
  <c r="BG51" i="104"/>
  <c r="BG60" i="104"/>
  <c r="BG50" i="104"/>
  <c r="BG69" i="104"/>
  <c r="BF51" i="104"/>
  <c r="BF61" i="104"/>
  <c r="BF60" i="104"/>
  <c r="BF50" i="104"/>
  <c r="BF69" i="104"/>
  <c r="AP61" i="104"/>
  <c r="AP51" i="104"/>
  <c r="AP60" i="104"/>
  <c r="AP50" i="104"/>
  <c r="AP69" i="104"/>
  <c r="Z51" i="104"/>
  <c r="Z50" i="104"/>
  <c r="Z60" i="104"/>
  <c r="Z61" i="104"/>
  <c r="Z69" i="104"/>
  <c r="BC50" i="104"/>
  <c r="BC61" i="104"/>
  <c r="BC60" i="104"/>
  <c r="BC51" i="104"/>
  <c r="BC69" i="104"/>
  <c r="AO61" i="104"/>
  <c r="AO51" i="104"/>
  <c r="AO60" i="104"/>
  <c r="AO50" i="104"/>
  <c r="AO69" i="104"/>
  <c r="AI61" i="104"/>
  <c r="AI60" i="104"/>
  <c r="AI50" i="104"/>
  <c r="AI51" i="104"/>
  <c r="AI69" i="104"/>
  <c r="P50" i="104"/>
  <c r="P61" i="104"/>
  <c r="P60" i="104"/>
  <c r="P51" i="104"/>
  <c r="P69" i="104"/>
  <c r="AK51" i="104"/>
  <c r="AK61" i="104"/>
  <c r="AK60" i="104"/>
  <c r="AK50" i="104"/>
  <c r="AK69" i="104"/>
  <c r="BH61" i="104"/>
  <c r="BH60" i="104"/>
  <c r="BH51" i="104"/>
  <c r="BH50" i="104"/>
  <c r="BH69" i="104"/>
  <c r="AR60" i="104"/>
  <c r="AR51" i="104"/>
  <c r="AR50" i="104"/>
  <c r="AR61" i="104"/>
  <c r="AR69" i="104"/>
  <c r="AB50" i="104"/>
  <c r="AB61" i="104"/>
  <c r="AB51" i="104"/>
  <c r="AB60" i="104"/>
  <c r="AB69" i="104"/>
  <c r="BP439" i="100"/>
  <c r="BP438" i="100"/>
  <c r="BP418" i="100"/>
  <c r="BP419" i="100" s="1"/>
  <c r="BP412" i="100"/>
  <c r="BP413" i="100" s="1"/>
  <c r="BC339" i="100"/>
  <c r="AP339" i="100"/>
  <c r="AI339" i="100"/>
  <c r="AH339" i="100"/>
  <c r="AB339" i="100"/>
  <c r="BE339" i="100"/>
  <c r="BH339" i="100"/>
  <c r="AE339" i="100"/>
  <c r="BN339" i="100"/>
  <c r="AR339" i="100"/>
  <c r="AA339" i="100"/>
  <c r="BB339" i="100"/>
  <c r="AU339" i="100"/>
  <c r="AD339" i="100"/>
  <c r="BM339" i="100"/>
  <c r="Y339" i="100"/>
  <c r="X339" i="100"/>
  <c r="BO339" i="100"/>
  <c r="AY339" i="100"/>
  <c r="BA339" i="100"/>
  <c r="V339" i="100"/>
  <c r="AT339" i="100"/>
  <c r="AQ339" i="100"/>
  <c r="AJ339" i="100"/>
  <c r="W339" i="100"/>
  <c r="AF339" i="100"/>
  <c r="AX339" i="100"/>
  <c r="K338" i="100" a="1"/>
  <c r="K338" i="100" s="1"/>
  <c r="AZ339" i="100"/>
  <c r="U339" i="100"/>
  <c r="BD339" i="100"/>
  <c r="BK339" i="100"/>
  <c r="AL339" i="100"/>
  <c r="BI339" i="100"/>
  <c r="Q274" i="100"/>
  <c r="Q276" i="100" s="1"/>
  <c r="AC339" i="100"/>
  <c r="BF339" i="100"/>
  <c r="Z339" i="100"/>
  <c r="AG339" i="100"/>
  <c r="T339" i="100"/>
  <c r="K337" i="100" a="1"/>
  <c r="K337" i="100" s="1"/>
  <c r="Q271" i="100"/>
  <c r="AW339" i="100"/>
  <c r="AO339" i="100"/>
  <c r="BG339" i="100"/>
  <c r="BJ339" i="100"/>
  <c r="AN339" i="100"/>
  <c r="AS339" i="100"/>
  <c r="AK339" i="100"/>
  <c r="BL339" i="100"/>
  <c r="AV339" i="100"/>
  <c r="AM339" i="100"/>
  <c r="Q264" i="100"/>
  <c r="BD287" i="100"/>
  <c r="BE286" i="100"/>
  <c r="BE366" i="100"/>
  <c r="BD367" i="100"/>
  <c r="BC241" i="100"/>
  <c r="BD235" i="100"/>
  <c r="AM412" i="100" l="1"/>
  <c r="AM413" i="100" s="1"/>
  <c r="BK412" i="100"/>
  <c r="BK413" i="100" s="1"/>
  <c r="AC439" i="100"/>
  <c r="AC438" i="100"/>
  <c r="AC418" i="100"/>
  <c r="AC419" i="100" s="1"/>
  <c r="U418" i="100"/>
  <c r="U419" i="100" s="1"/>
  <c r="U420" i="100" s="1"/>
  <c r="U439" i="100"/>
  <c r="U438" i="100"/>
  <c r="AE418" i="100"/>
  <c r="AE419" i="100" s="1"/>
  <c r="AE438" i="100"/>
  <c r="AE439" i="100"/>
  <c r="AM418" i="100"/>
  <c r="AM419" i="100" s="1"/>
  <c r="AM439" i="100"/>
  <c r="AM438" i="100"/>
  <c r="AU412" i="100"/>
  <c r="AU413" i="100" s="1"/>
  <c r="BC412" i="100"/>
  <c r="BC413" i="100" s="1"/>
  <c r="BK438" i="100"/>
  <c r="BK418" i="100"/>
  <c r="BK419" i="100" s="1"/>
  <c r="BK439" i="100"/>
  <c r="T412" i="100"/>
  <c r="T413" i="100" s="1"/>
  <c r="AC412" i="100"/>
  <c r="AC413" i="100" s="1"/>
  <c r="AJ418" i="100"/>
  <c r="AJ419" i="100" s="1"/>
  <c r="AJ438" i="100"/>
  <c r="AJ439" i="100"/>
  <c r="AR418" i="100"/>
  <c r="AR419" i="100" s="1"/>
  <c r="AR439" i="100"/>
  <c r="AR438" i="100"/>
  <c r="AZ418" i="100"/>
  <c r="AZ419" i="100" s="1"/>
  <c r="AZ420" i="100" s="1"/>
  <c r="AZ439" i="100"/>
  <c r="AZ438" i="100"/>
  <c r="BH418" i="100"/>
  <c r="BH419" i="100" s="1"/>
  <c r="BH439" i="100"/>
  <c r="BH438" i="100"/>
  <c r="S412" i="100"/>
  <c r="S413" i="100" s="1"/>
  <c r="V439" i="100"/>
  <c r="V418" i="100"/>
  <c r="V419" i="100" s="1"/>
  <c r="V438" i="100"/>
  <c r="AG412" i="100"/>
  <c r="AG413" i="100" s="1"/>
  <c r="AO412" i="100"/>
  <c r="AO413" i="100" s="1"/>
  <c r="AW412" i="100"/>
  <c r="AW413" i="100" s="1"/>
  <c r="BE439" i="100"/>
  <c r="BE418" i="100"/>
  <c r="BE419" i="100" s="1"/>
  <c r="BE438" i="100"/>
  <c r="BM439" i="100"/>
  <c r="BM418" i="100"/>
  <c r="BM419" i="100" s="1"/>
  <c r="BM438" i="100"/>
  <c r="Z412" i="100"/>
  <c r="Z413" i="100" s="1"/>
  <c r="AD418" i="100"/>
  <c r="AD419" i="100" s="1"/>
  <c r="AD438" i="100"/>
  <c r="AD439" i="100"/>
  <c r="AL438" i="100"/>
  <c r="AL439" i="100"/>
  <c r="AL418" i="100"/>
  <c r="AL419" i="100" s="1"/>
  <c r="AT438" i="100"/>
  <c r="AT439" i="100"/>
  <c r="AT418" i="100"/>
  <c r="AT419" i="100" s="1"/>
  <c r="BB418" i="100"/>
  <c r="BB419" i="100" s="1"/>
  <c r="BB439" i="100"/>
  <c r="BB438" i="100"/>
  <c r="BJ439" i="100"/>
  <c r="BJ418" i="100"/>
  <c r="BJ419" i="100" s="1"/>
  <c r="BJ438" i="100"/>
  <c r="U412" i="100"/>
  <c r="U413" i="100" s="1"/>
  <c r="T439" i="100"/>
  <c r="T438" i="100"/>
  <c r="T418" i="100"/>
  <c r="T419" i="100" s="1"/>
  <c r="AR412" i="100"/>
  <c r="AR413" i="100" s="1"/>
  <c r="BH412" i="100"/>
  <c r="BH413" i="100" s="1"/>
  <c r="Y418" i="100"/>
  <c r="Y419" i="100" s="1"/>
  <c r="Y438" i="100"/>
  <c r="Y439" i="100"/>
  <c r="X438" i="100"/>
  <c r="X439" i="100"/>
  <c r="X418" i="100"/>
  <c r="X419" i="100" s="1"/>
  <c r="AK439" i="100"/>
  <c r="AK438" i="100"/>
  <c r="AK418" i="100"/>
  <c r="AK419" i="100" s="1"/>
  <c r="AK420" i="100" s="1"/>
  <c r="AS439" i="100"/>
  <c r="AS438" i="100"/>
  <c r="AS418" i="100"/>
  <c r="AS419" i="100" s="1"/>
  <c r="BA418" i="100"/>
  <c r="BA419" i="100" s="1"/>
  <c r="BA420" i="100" s="1"/>
  <c r="BA439" i="100"/>
  <c r="BA438" i="100"/>
  <c r="BI412" i="100"/>
  <c r="BI413" i="100" s="1"/>
  <c r="AN92" i="164"/>
  <c r="U95" i="164"/>
  <c r="BE98" i="164"/>
  <c r="T101" i="164"/>
  <c r="AF102" i="164"/>
  <c r="AE103" i="164"/>
  <c r="AD104" i="164"/>
  <c r="AB105" i="164"/>
  <c r="AA108" i="164"/>
  <c r="P109" i="164"/>
  <c r="BA109" i="164"/>
  <c r="AL110" i="164"/>
  <c r="T112" i="164"/>
  <c r="AV112" i="164"/>
  <c r="X113" i="164"/>
  <c r="BA113" i="164"/>
  <c r="X118" i="164"/>
  <c r="AS118" i="164"/>
  <c r="N119" i="164"/>
  <c r="AJ119" i="164"/>
  <c r="BE119" i="164"/>
  <c r="Y92" i="164"/>
  <c r="BH94" i="164"/>
  <c r="AY98" i="164"/>
  <c r="N101" i="164"/>
  <c r="AE102" i="164"/>
  <c r="AB103" i="164"/>
  <c r="AA104" i="164"/>
  <c r="Z105" i="164"/>
  <c r="X108" i="164"/>
  <c r="BL108" i="164"/>
  <c r="AX109" i="164"/>
  <c r="AJ110" i="164"/>
  <c r="Q112" i="164"/>
  <c r="AT112" i="164"/>
  <c r="V113" i="164"/>
  <c r="AX113" i="164"/>
  <c r="V118" i="164"/>
  <c r="AR118" i="164"/>
  <c r="BM118" i="164"/>
  <c r="AH119" i="164"/>
  <c r="BD119" i="164"/>
  <c r="Y120" i="164"/>
  <c r="V98" i="164"/>
  <c r="X102" i="164"/>
  <c r="V104" i="164"/>
  <c r="R108" i="164"/>
  <c r="AS109" i="164"/>
  <c r="N112" i="164"/>
  <c r="R113" i="164"/>
  <c r="T118" i="164"/>
  <c r="BJ118" i="164"/>
  <c r="BA119" i="164"/>
  <c r="AH120" i="164"/>
  <c r="BD120" i="164"/>
  <c r="AH104" i="164"/>
  <c r="V110" i="164"/>
  <c r="Z113" i="164"/>
  <c r="P119" i="164"/>
  <c r="AK120" i="164"/>
  <c r="AK93" i="164"/>
  <c r="BI99" i="164"/>
  <c r="AZ102" i="164"/>
  <c r="AX104" i="164"/>
  <c r="AP108" i="164"/>
  <c r="N110" i="164"/>
  <c r="AD112" i="164"/>
  <c r="AH113" i="164"/>
  <c r="AF118" i="164"/>
  <c r="V119" i="164"/>
  <c r="BM119" i="164"/>
  <c r="AO120" i="164"/>
  <c r="BJ120" i="164"/>
  <c r="AD97" i="164"/>
  <c r="BJ102" i="164"/>
  <c r="AE105" i="164"/>
  <c r="AO110" i="164"/>
  <c r="N118" i="164"/>
  <c r="AV119" i="164"/>
  <c r="BA120" i="164"/>
  <c r="AV95" i="164"/>
  <c r="AB101" i="164"/>
  <c r="AL103" i="164"/>
  <c r="AI105" i="164"/>
  <c r="R109" i="164"/>
  <c r="AR110" i="164"/>
  <c r="AZ112" i="164"/>
  <c r="BD113" i="164"/>
  <c r="AV118" i="164"/>
  <c r="AL119" i="164"/>
  <c r="AB120" i="164"/>
  <c r="AW120" i="164"/>
  <c r="N117" i="164"/>
  <c r="AH112" i="164"/>
  <c r="AH109" i="164"/>
  <c r="BD104" i="164"/>
  <c r="BJ101" i="164"/>
  <c r="BF93" i="164"/>
  <c r="AO109" i="164"/>
  <c r="AY105" i="164"/>
  <c r="AP103" i="164"/>
  <c r="AE101" i="164"/>
  <c r="AT97" i="164"/>
  <c r="BE92" i="164"/>
  <c r="BK99" i="164"/>
  <c r="AZ94" i="164"/>
  <c r="BA99" i="164"/>
  <c r="Y97" i="164"/>
  <c r="AY120" i="164"/>
  <c r="AM119" i="164"/>
  <c r="AA118" i="164"/>
  <c r="O113" i="164"/>
  <c r="BC110" i="164"/>
  <c r="AO113" i="164"/>
  <c r="BH110" i="164"/>
  <c r="AZ108" i="164"/>
  <c r="BH103" i="164"/>
  <c r="AN100" i="164"/>
  <c r="AV110" i="164"/>
  <c r="N109" i="164"/>
  <c r="O105" i="164"/>
  <c r="BF102" i="164"/>
  <c r="AV100" i="164"/>
  <c r="BD95" i="164"/>
  <c r="AY101" i="164"/>
  <c r="AQ98" i="164"/>
  <c r="AN93" i="164"/>
  <c r="AS99" i="164"/>
  <c r="P97" i="164"/>
  <c r="AU120" i="164"/>
  <c r="AI119" i="164"/>
  <c r="W118" i="164"/>
  <c r="BK112" i="164"/>
  <c r="AY110" i="164"/>
  <c r="AD113" i="164"/>
  <c r="AT110" i="164"/>
  <c r="AK108" i="164"/>
  <c r="AQ103" i="164"/>
  <c r="AP99" i="164"/>
  <c r="AK110" i="164"/>
  <c r="BD108" i="164"/>
  <c r="BB104" i="164"/>
  <c r="AQ102" i="164"/>
  <c r="AB100" i="164"/>
  <c r="R95" i="164"/>
  <c r="AJ101" i="164"/>
  <c r="BF97" i="164"/>
  <c r="P93" i="164"/>
  <c r="AE99" i="164"/>
  <c r="AW96" i="164"/>
  <c r="AM120" i="164"/>
  <c r="AA119" i="164"/>
  <c r="O118" i="164"/>
  <c r="BC112" i="164"/>
  <c r="AQ110" i="164"/>
  <c r="AE109" i="164"/>
  <c r="Y110" i="164"/>
  <c r="U110" i="164"/>
  <c r="AM99" i="164"/>
  <c r="AC92" i="164"/>
  <c r="AE119" i="164"/>
  <c r="BC109" i="164"/>
  <c r="Z108" i="164"/>
  <c r="AU104" i="164"/>
  <c r="N103" i="164"/>
  <c r="AF101" i="164"/>
  <c r="AQ99" i="164"/>
  <c r="N97" i="164"/>
  <c r="Q94" i="164"/>
  <c r="AK92" i="164"/>
  <c r="R94" i="164"/>
  <c r="AZ95" i="164"/>
  <c r="AG97" i="164"/>
  <c r="BH98" i="164"/>
  <c r="T100" i="164"/>
  <c r="T94" i="164"/>
  <c r="AC96" i="164"/>
  <c r="AW109" i="164"/>
  <c r="AZ109" i="164"/>
  <c r="AG98" i="164"/>
  <c r="BJ98" i="164"/>
  <c r="BC113" i="164"/>
  <c r="AA109" i="164"/>
  <c r="BB105" i="164"/>
  <c r="T104" i="164"/>
  <c r="AM102" i="164"/>
  <c r="BF100" i="164"/>
  <c r="BG98" i="164"/>
  <c r="R96" i="164"/>
  <c r="X93" i="164"/>
  <c r="BL92" i="164"/>
  <c r="AS94" i="164"/>
  <c r="Z96" i="164"/>
  <c r="R92" i="164"/>
  <c r="AD100" i="164"/>
  <c r="AR103" i="164"/>
  <c r="P108" i="164"/>
  <c r="T110" i="164"/>
  <c r="BB112" i="164"/>
  <c r="R118" i="164"/>
  <c r="Y119" i="164"/>
  <c r="BJ92" i="164"/>
  <c r="AX100" i="164"/>
  <c r="BB103" i="164"/>
  <c r="AJ108" i="164"/>
  <c r="AB110" i="164"/>
  <c r="BH112" i="164"/>
  <c r="AB118" i="164"/>
  <c r="AC119" i="164"/>
  <c r="AR94" i="164"/>
  <c r="AR104" i="164"/>
  <c r="AX110" i="164"/>
  <c r="AP119" i="164"/>
  <c r="R99" i="164"/>
  <c r="BB113" i="164"/>
  <c r="V92" i="164"/>
  <c r="AX103" i="164"/>
  <c r="AH110" i="164"/>
  <c r="U118" i="164"/>
  <c r="BE120" i="164"/>
  <c r="BG103" i="164"/>
  <c r="AJ118" i="164"/>
  <c r="N102" i="164"/>
  <c r="BA108" i="164"/>
  <c r="AK118" i="164"/>
  <c r="AL120" i="164"/>
  <c r="BM110" i="164"/>
  <c r="AU102" i="164"/>
  <c r="AX108" i="164"/>
  <c r="BC100" i="164"/>
  <c r="BB100" i="164"/>
  <c r="AU98" i="164"/>
  <c r="W119" i="164"/>
  <c r="AJ94" i="164"/>
  <c r="AU99" i="164"/>
  <c r="BD101" i="164"/>
  <c r="R103" i="164"/>
  <c r="AQ104" i="164"/>
  <c r="BC105" i="164"/>
  <c r="BE108" i="164"/>
  <c r="BI109" i="164"/>
  <c r="BE110" i="164"/>
  <c r="AO112" i="164"/>
  <c r="AF113" i="164"/>
  <c r="N115" i="164"/>
  <c r="AN118" i="164"/>
  <c r="T119" i="164"/>
  <c r="AT119" i="164"/>
  <c r="U120" i="164"/>
  <c r="BF95" i="164"/>
  <c r="W100" i="164"/>
  <c r="P102" i="164"/>
  <c r="AM103" i="164"/>
  <c r="AY104" i="164"/>
  <c r="BK105" i="164"/>
  <c r="V109" i="164"/>
  <c r="Q110" i="164"/>
  <c r="BJ110" i="164"/>
  <c r="BA112" i="164"/>
  <c r="AK113" i="164"/>
  <c r="Q118" i="164"/>
  <c r="AW118" i="164"/>
  <c r="X119" i="164"/>
  <c r="AX119" i="164"/>
  <c r="Y93" i="164"/>
  <c r="BG100" i="164"/>
  <c r="AU103" i="164"/>
  <c r="AO108" i="164"/>
  <c r="AD110" i="164"/>
  <c r="BE112" i="164"/>
  <c r="AD118" i="164"/>
  <c r="AF119" i="164"/>
  <c r="AC120" i="164"/>
  <c r="BI120" i="164"/>
  <c r="AW108" i="164"/>
  <c r="AW112" i="164"/>
  <c r="AK119" i="164"/>
  <c r="BF120" i="164"/>
  <c r="AP98" i="164"/>
  <c r="Z103" i="164"/>
  <c r="AU105" i="164"/>
  <c r="AV109" i="164"/>
  <c r="AR112" i="164"/>
  <c r="BL113" i="164"/>
  <c r="BL118" i="164"/>
  <c r="X120" i="164"/>
  <c r="AZ120" i="164"/>
  <c r="AB95" i="164"/>
  <c r="AJ103" i="164"/>
  <c r="Q109" i="164"/>
  <c r="AN113" i="164"/>
  <c r="Q120" i="164"/>
  <c r="AX92" i="164"/>
  <c r="AR100" i="164"/>
  <c r="BL103" i="164"/>
  <c r="AG108" i="164"/>
  <c r="X110" i="164"/>
  <c r="BM112" i="164"/>
  <c r="Z118" i="164"/>
  <c r="AB119" i="164"/>
  <c r="AG120" i="164"/>
  <c r="BH120" i="164"/>
  <c r="BD112" i="164"/>
  <c r="BF108" i="164"/>
  <c r="AF103" i="164"/>
  <c r="Y96" i="164"/>
  <c r="T109" i="164"/>
  <c r="AT104" i="164"/>
  <c r="BH101" i="164"/>
  <c r="X96" i="164"/>
  <c r="AD101" i="164"/>
  <c r="Q96" i="164"/>
  <c r="W99" i="164"/>
  <c r="BB95" i="164"/>
  <c r="BC119" i="164"/>
  <c r="BK113" i="164"/>
  <c r="AI112" i="164"/>
  <c r="BJ113" i="164"/>
  <c r="AG110" i="164"/>
  <c r="AH105" i="164"/>
  <c r="AU101" i="164"/>
  <c r="Z110" i="164"/>
  <c r="V108" i="164"/>
  <c r="AH103" i="164"/>
  <c r="BB99" i="164"/>
  <c r="AS93" i="164"/>
  <c r="AW99" i="164"/>
  <c r="AO92" i="164"/>
  <c r="AO98" i="164"/>
  <c r="BK120" i="164"/>
  <c r="S119" i="164"/>
  <c r="AQ113" i="164"/>
  <c r="O112" i="164"/>
  <c r="BI112" i="164"/>
  <c r="AP109" i="164"/>
  <c r="AB104" i="164"/>
  <c r="BJ96" i="164"/>
  <c r="AT109" i="164"/>
  <c r="AD105" i="164"/>
  <c r="O102" i="164"/>
  <c r="N98" i="164"/>
  <c r="T92" i="164"/>
  <c r="AH96" i="164"/>
  <c r="AF100" i="164"/>
  <c r="AJ97" i="164"/>
  <c r="W120" i="164"/>
  <c r="AU118" i="164"/>
  <c r="S113" i="164"/>
  <c r="AA110" i="164"/>
  <c r="AY108" i="164"/>
  <c r="AX97" i="164"/>
  <c r="AD94" i="164"/>
  <c r="BH96" i="164"/>
  <c r="AU110" i="164"/>
  <c r="BG105" i="164"/>
  <c r="BD103" i="164"/>
  <c r="BB101" i="164"/>
  <c r="O99" i="164"/>
  <c r="AP95" i="164"/>
  <c r="P92" i="164"/>
  <c r="AN94" i="164"/>
  <c r="AP96" i="164"/>
  <c r="AR98" i="164"/>
  <c r="AL92" i="164"/>
  <c r="X95" i="164"/>
  <c r="AS112" i="164"/>
  <c r="N108" i="164"/>
  <c r="AI100" i="164"/>
  <c r="O119" i="164"/>
  <c r="BG108" i="164"/>
  <c r="BK104" i="164"/>
  <c r="BH102" i="164"/>
  <c r="AJ100" i="164"/>
  <c r="AP97" i="164"/>
  <c r="BI93" i="164"/>
  <c r="AG93" i="164"/>
  <c r="AJ95" i="164"/>
  <c r="AL97" i="164"/>
  <c r="BL98" i="164"/>
  <c r="Q92" i="164"/>
  <c r="Z94" i="164"/>
  <c r="AJ96" i="164"/>
  <c r="BB110" i="164"/>
  <c r="AP110" i="164"/>
  <c r="AM100" i="164"/>
  <c r="Z93" i="164"/>
  <c r="AU119" i="164"/>
  <c r="BG109" i="164"/>
  <c r="AE108" i="164"/>
  <c r="AZ104" i="164"/>
  <c r="S103" i="164"/>
  <c r="AL101" i="164"/>
  <c r="AX99" i="164"/>
  <c r="X97" i="164"/>
  <c r="AB94" i="164"/>
  <c r="AF92" i="164"/>
  <c r="BM93" i="164"/>
  <c r="AT95" i="164"/>
  <c r="AB97" i="164"/>
  <c r="BD98" i="164"/>
  <c r="P100" i="164"/>
  <c r="BL93" i="164"/>
  <c r="V96" i="164"/>
  <c r="AF98" i="164"/>
  <c r="O100" i="164"/>
  <c r="AC101" i="164"/>
  <c r="AO102" i="164"/>
  <c r="BA103" i="164"/>
  <c r="BM104" i="164"/>
  <c r="Y108" i="164"/>
  <c r="AI97" i="164"/>
  <c r="W96" i="164"/>
  <c r="BK94" i="164"/>
  <c r="AY93" i="164"/>
  <c r="AM92" i="164"/>
  <c r="AG92" i="164"/>
  <c r="O108" i="164"/>
  <c r="AC99" i="164"/>
  <c r="AC94" i="164"/>
  <c r="X92" i="164"/>
  <c r="AX98" i="164"/>
  <c r="BA100" i="164"/>
  <c r="AG102" i="164"/>
  <c r="BM103" i="164"/>
  <c r="AW105" i="164"/>
  <c r="AQ97" i="164"/>
  <c r="BK95" i="164"/>
  <c r="AA94" i="164"/>
  <c r="AU92" i="164"/>
  <c r="BF104" i="164"/>
  <c r="BL99" i="164"/>
  <c r="AS100" i="164"/>
  <c r="AC104" i="164"/>
  <c r="BG96" i="164"/>
  <c r="AQ93" i="164"/>
  <c r="AA103" i="164"/>
  <c r="W109" i="164"/>
  <c r="AZ100" i="164"/>
  <c r="Q93" i="164"/>
  <c r="AF99" i="164"/>
  <c r="Y98" i="164"/>
  <c r="AK100" i="164"/>
  <c r="Q102" i="164"/>
  <c r="AW103" i="164"/>
  <c r="AG105" i="164"/>
  <c r="BG97" i="164"/>
  <c r="AA96" i="164"/>
  <c r="AQ94" i="164"/>
  <c r="BK92" i="164"/>
  <c r="AI108" i="164"/>
  <c r="BE93" i="164"/>
  <c r="U105" i="164"/>
  <c r="X112" i="164"/>
  <c r="AH95" i="164"/>
  <c r="AT103" i="164"/>
  <c r="V95" i="164"/>
  <c r="BA96" i="164"/>
  <c r="AL95" i="164"/>
  <c r="AO99" i="164"/>
  <c r="AG101" i="164"/>
  <c r="BM102" i="164"/>
  <c r="AS104" i="164"/>
  <c r="AC108" i="164"/>
  <c r="BK96" i="164"/>
  <c r="AE95" i="164"/>
  <c r="AU93" i="164"/>
  <c r="U109" i="164"/>
  <c r="BH93" i="164"/>
  <c r="Q101" i="164"/>
  <c r="BM105" i="164"/>
  <c r="BK93" i="164"/>
  <c r="N111" i="164"/>
  <c r="O111" i="164"/>
  <c r="O106" i="164"/>
  <c r="Q121" i="164"/>
  <c r="Q114" i="164"/>
  <c r="R121" i="164"/>
  <c r="O117" i="164"/>
  <c r="Q115" i="164"/>
  <c r="R115" i="164"/>
  <c r="T121" i="164"/>
  <c r="T114" i="164"/>
  <c r="R116" i="164"/>
  <c r="V121" i="164"/>
  <c r="R117" i="164"/>
  <c r="W111" i="164"/>
  <c r="W121" i="164"/>
  <c r="W114" i="164"/>
  <c r="Y111" i="164"/>
  <c r="W115" i="164"/>
  <c r="Z121" i="164"/>
  <c r="X116" i="164"/>
  <c r="AA111" i="164"/>
  <c r="X117" i="164"/>
  <c r="AA115" i="164"/>
  <c r="AB115" i="164"/>
  <c r="AD111" i="164"/>
  <c r="AD114" i="164"/>
  <c r="AC116" i="164"/>
  <c r="AB117" i="164"/>
  <c r="AC117" i="164"/>
  <c r="AE116" i="164"/>
  <c r="AI121" i="164"/>
  <c r="AH115" i="164"/>
  <c r="AJ111" i="164"/>
  <c r="AG117" i="164"/>
  <c r="AL121" i="164"/>
  <c r="AI116" i="164"/>
  <c r="AM121" i="164"/>
  <c r="AJ117" i="164"/>
  <c r="AN121" i="164"/>
  <c r="AN114" i="164"/>
  <c r="AN115" i="164"/>
  <c r="AM116" i="164"/>
  <c r="AM117" i="164"/>
  <c r="AQ114" i="164"/>
  <c r="AR111" i="164"/>
  <c r="AQ115" i="164"/>
  <c r="AT111" i="164"/>
  <c r="AR116" i="164"/>
  <c r="AU111" i="164"/>
  <c r="AR117" i="164"/>
  <c r="AT116" i="164"/>
  <c r="AW114" i="164"/>
  <c r="AU117" i="164"/>
  <c r="AW115" i="164"/>
  <c r="AV117" i="164"/>
  <c r="AX116" i="164"/>
  <c r="AX117" i="164"/>
  <c r="BC114" i="164"/>
  <c r="BC115" i="164"/>
  <c r="BE114" i="164"/>
  <c r="BE115" i="164"/>
  <c r="BF115" i="164"/>
  <c r="BG115" i="164"/>
  <c r="BF117" i="164"/>
  <c r="BM95" i="164"/>
  <c r="T102" i="164"/>
  <c r="BC104" i="164"/>
  <c r="X109" i="164"/>
  <c r="BL110" i="164"/>
  <c r="AL113" i="164"/>
  <c r="AX118" i="164"/>
  <c r="AZ119" i="164"/>
  <c r="AZ96" i="164"/>
  <c r="AP102" i="164"/>
  <c r="BL104" i="164"/>
  <c r="AF109" i="164"/>
  <c r="Y112" i="164"/>
  <c r="AR113" i="164"/>
  <c r="BB118" i="164"/>
  <c r="BI119" i="164"/>
  <c r="AP101" i="164"/>
  <c r="BH108" i="164"/>
  <c r="AG113" i="164"/>
  <c r="AO118" i="164"/>
  <c r="AN120" i="164"/>
  <c r="AK109" i="164"/>
  <c r="BF119" i="164"/>
  <c r="BL100" i="164"/>
  <c r="W108" i="164"/>
  <c r="BF112" i="164"/>
  <c r="AG119" i="164"/>
  <c r="AD120" i="164"/>
  <c r="AH100" i="164"/>
  <c r="BB109" i="164"/>
  <c r="AF120" i="164"/>
  <c r="U94" i="164"/>
  <c r="AI104" i="164"/>
  <c r="BI110" i="164"/>
  <c r="AB113" i="164"/>
  <c r="AW119" i="164"/>
  <c r="BM120" i="164"/>
  <c r="AD108" i="164"/>
  <c r="BA110" i="164"/>
  <c r="R104" i="164"/>
  <c r="BA94" i="164"/>
  <c r="BA93" i="164"/>
  <c r="P95" i="164"/>
  <c r="U112" i="164"/>
  <c r="BK103" i="164"/>
  <c r="AZ97" i="164"/>
  <c r="V99" i="164"/>
  <c r="AS103" i="164"/>
  <c r="O97" i="164"/>
  <c r="AE97" i="164"/>
  <c r="Q111" i="164"/>
  <c r="X121" i="164"/>
  <c r="AF111" i="164"/>
  <c r="AM111" i="164"/>
  <c r="AN117" i="164"/>
  <c r="P98" i="164"/>
  <c r="BG102" i="164"/>
  <c r="AN105" i="164"/>
  <c r="AR109" i="164"/>
  <c r="AG112" i="164"/>
  <c r="BH113" i="164"/>
  <c r="BI118" i="164"/>
  <c r="P120" i="164"/>
  <c r="AG99" i="164"/>
  <c r="P103" i="164"/>
  <c r="AX105" i="164"/>
  <c r="BH109" i="164"/>
  <c r="AL112" i="164"/>
  <c r="BM113" i="164"/>
  <c r="R119" i="164"/>
  <c r="T120" i="164"/>
  <c r="V103" i="164"/>
  <c r="BM109" i="164"/>
  <c r="BI113" i="164"/>
  <c r="V120" i="164"/>
  <c r="BD105" i="164"/>
  <c r="AS96" i="164"/>
  <c r="T105" i="164"/>
  <c r="P112" i="164"/>
  <c r="BA118" i="164"/>
  <c r="AT120" i="164"/>
  <c r="BK101" i="164"/>
  <c r="BL112" i="164"/>
  <c r="BL120" i="164"/>
  <c r="BK102" i="164"/>
  <c r="P118" i="164"/>
  <c r="R120" i="164"/>
  <c r="Y113" i="164"/>
  <c r="S104" i="164"/>
  <c r="BJ109" i="164"/>
  <c r="AJ102" i="164"/>
  <c r="BF101" i="164"/>
  <c r="AA100" i="164"/>
  <c r="S120" i="164"/>
  <c r="AE113" i="164"/>
  <c r="W110" i="164"/>
  <c r="BD109" i="164"/>
  <c r="W103" i="164"/>
  <c r="AH93" i="164"/>
  <c r="AR105" i="164"/>
  <c r="AZ101" i="164"/>
  <c r="AP94" i="164"/>
  <c r="U97" i="164"/>
  <c r="V100" i="164"/>
  <c r="AR95" i="164"/>
  <c r="BC118" i="164"/>
  <c r="AU112" i="164"/>
  <c r="AZ113" i="164"/>
  <c r="BM108" i="164"/>
  <c r="S102" i="164"/>
  <c r="X104" i="164"/>
  <c r="BJ100" i="164"/>
  <c r="R93" i="164"/>
  <c r="BL94" i="164"/>
  <c r="BB98" i="164"/>
  <c r="BC120" i="164"/>
  <c r="W112" i="164"/>
  <c r="AN108" i="164"/>
  <c r="BG112" i="164"/>
  <c r="AL105" i="164"/>
  <c r="S100" i="164"/>
  <c r="AB93" i="164"/>
  <c r="X99" i="164"/>
  <c r="AH97" i="164"/>
  <c r="T96" i="164"/>
  <c r="AP104" i="164"/>
  <c r="AB98" i="164"/>
  <c r="X94" i="164"/>
  <c r="AB99" i="164"/>
  <c r="BH95" i="164"/>
  <c r="BH104" i="164"/>
  <c r="AI118" i="164"/>
  <c r="V105" i="164"/>
  <c r="AU100" i="164"/>
  <c r="AO93" i="164"/>
  <c r="Y95" i="164"/>
  <c r="AJ99" i="164"/>
  <c r="AX96" i="164"/>
  <c r="BM100" i="164"/>
  <c r="AG104" i="164"/>
  <c r="S97" i="164"/>
  <c r="O94" i="164"/>
  <c r="AY118" i="164"/>
  <c r="BJ95" i="164"/>
  <c r="AC100" i="164"/>
  <c r="BE104" i="164"/>
  <c r="AM95" i="164"/>
  <c r="BK119" i="164"/>
  <c r="AW102" i="164"/>
  <c r="AY92" i="164"/>
  <c r="AH102" i="164"/>
  <c r="BJ94" i="164"/>
  <c r="AK102" i="164"/>
  <c r="AA98" i="164"/>
  <c r="BC93" i="164"/>
  <c r="AY99" i="164"/>
  <c r="Y94" i="164"/>
  <c r="AL93" i="164"/>
  <c r="U100" i="164"/>
  <c r="Y104" i="164"/>
  <c r="S96" i="164"/>
  <c r="O110" i="164"/>
  <c r="BA104" i="164"/>
  <c r="N107" i="164"/>
  <c r="O115" i="164"/>
  <c r="R106" i="164"/>
  <c r="R107" i="164"/>
  <c r="U114" i="164"/>
  <c r="U115" i="164"/>
  <c r="V115" i="164"/>
  <c r="V117" i="164"/>
  <c r="Y116" i="164"/>
  <c r="AC114" i="164"/>
  <c r="AE114" i="164"/>
  <c r="AH121" i="164"/>
  <c r="AG116" i="164"/>
  <c r="AK114" i="164"/>
  <c r="AM114" i="164"/>
  <c r="AL116" i="164"/>
  <c r="AP111" i="164"/>
  <c r="AR121" i="164"/>
  <c r="AT121" i="164"/>
  <c r="AV111" i="164"/>
  <c r="AU116" i="164"/>
  <c r="AX115" i="164"/>
  <c r="BA115" i="164"/>
  <c r="BC116" i="164"/>
  <c r="BE117" i="164"/>
  <c r="BD94" i="164"/>
  <c r="AI94" i="164"/>
  <c r="AW101" i="164"/>
  <c r="U108" i="164"/>
  <c r="W94" i="164"/>
  <c r="AO95" i="164"/>
  <c r="R101" i="164"/>
  <c r="AB92" i="164"/>
  <c r="N99" i="164"/>
  <c r="BE103" i="164"/>
  <c r="AM94" i="164"/>
  <c r="AZ98" i="164"/>
  <c r="N106" i="164"/>
  <c r="P115" i="164"/>
  <c r="R114" i="164"/>
  <c r="Q117" i="164"/>
  <c r="U106" i="164"/>
  <c r="X111" i="164"/>
  <c r="Z111" i="164"/>
  <c r="Z115" i="164"/>
  <c r="AA116" i="164"/>
  <c r="AF121" i="164"/>
  <c r="AE117" i="164"/>
  <c r="AH116" i="164"/>
  <c r="AI117" i="164"/>
  <c r="AK116" i="164"/>
  <c r="AL117" i="164"/>
  <c r="AP115" i="164"/>
  <c r="AP117" i="164"/>
  <c r="AS116" i="164"/>
  <c r="AV115" i="164"/>
  <c r="AY114" i="164"/>
  <c r="AZ116" i="164"/>
  <c r="BD115" i="164"/>
  <c r="BG114" i="164"/>
  <c r="AT118" i="164"/>
  <c r="P110" i="164"/>
  <c r="AE118" i="164"/>
  <c r="O109" i="164"/>
  <c r="BB96" i="164"/>
  <c r="AR102" i="164"/>
  <c r="BE94" i="164"/>
  <c r="U96" i="164"/>
  <c r="AP93" i="164"/>
  <c r="BC103" i="164"/>
  <c r="AY109" i="164"/>
  <c r="AV101" i="164"/>
  <c r="AJ92" i="164"/>
  <c r="Q97" i="164"/>
  <c r="U93" i="164"/>
  <c r="AR108" i="164"/>
  <c r="Z98" i="164"/>
  <c r="S109" i="164"/>
  <c r="AX102" i="164"/>
  <c r="BI97" i="164"/>
  <c r="V93" i="164"/>
  <c r="AW97" i="164"/>
  <c r="AJ93" i="164"/>
  <c r="Y99" i="164"/>
  <c r="BE102" i="164"/>
  <c r="BI105" i="164"/>
  <c r="AQ95" i="164"/>
  <c r="W92" i="164"/>
  <c r="V101" i="164"/>
  <c r="AR96" i="164"/>
  <c r="BA102" i="164"/>
  <c r="BK97" i="164"/>
  <c r="AM93" i="164"/>
  <c r="BJ97" i="164"/>
  <c r="AA97" i="164"/>
  <c r="AD98" i="164"/>
  <c r="AX94" i="164"/>
  <c r="BJ99" i="164"/>
  <c r="AO104" i="164"/>
  <c r="BC95" i="164"/>
  <c r="AD109" i="164"/>
  <c r="AU95" i="164"/>
  <c r="BL101" i="164"/>
  <c r="AC93" i="164"/>
  <c r="U102" i="164"/>
  <c r="W98" i="164"/>
  <c r="S94" i="164"/>
  <c r="N96" i="164"/>
  <c r="AE92" i="164"/>
  <c r="P121" i="164"/>
  <c r="R111" i="164"/>
  <c r="S111" i="164"/>
  <c r="S115" i="164"/>
  <c r="S116" i="164"/>
  <c r="T117" i="164"/>
  <c r="U117" i="164"/>
  <c r="Z114" i="164"/>
  <c r="AB114" i="164"/>
  <c r="AC115" i="164"/>
  <c r="AG111" i="164"/>
  <c r="AI111" i="164"/>
  <c r="AI115" i="164"/>
  <c r="AJ116" i="164"/>
  <c r="AK117" i="164"/>
  <c r="AO115" i="164"/>
  <c r="AR114" i="164"/>
  <c r="AT114" i="164"/>
  <c r="AW111" i="164"/>
  <c r="AV116" i="164"/>
  <c r="BA114" i="164"/>
  <c r="BB116" i="164"/>
  <c r="BC117" i="164"/>
  <c r="BG117" i="164"/>
  <c r="T93" i="164"/>
  <c r="AY100" i="164"/>
  <c r="BF103" i="164"/>
  <c r="AL108" i="164"/>
  <c r="AC110" i="164"/>
  <c r="BJ112" i="164"/>
  <c r="AC118" i="164"/>
  <c r="AD119" i="164"/>
  <c r="AT93" i="164"/>
  <c r="AI101" i="164"/>
  <c r="N104" i="164"/>
  <c r="AT108" i="164"/>
  <c r="AS110" i="164"/>
  <c r="P113" i="164"/>
  <c r="AG118" i="164"/>
  <c r="AN119" i="164"/>
  <c r="AG96" i="164"/>
  <c r="S105" i="164"/>
  <c r="AB112" i="164"/>
  <c r="AZ118" i="164"/>
  <c r="AS120" i="164"/>
  <c r="BF110" i="164"/>
  <c r="Z120" i="164"/>
  <c r="AX101" i="164"/>
  <c r="BJ108" i="164"/>
  <c r="U113" i="164"/>
  <c r="AR119" i="164"/>
  <c r="AW92" i="164"/>
  <c r="BG104" i="164"/>
  <c r="BE118" i="164"/>
  <c r="AK97" i="164"/>
  <c r="BJ104" i="164"/>
  <c r="V112" i="164"/>
  <c r="BF118" i="164"/>
  <c r="AR120" i="164"/>
  <c r="AN110" i="164"/>
  <c r="BD100" i="164"/>
  <c r="AB108" i="164"/>
  <c r="Q100" i="164"/>
  <c r="BF98" i="164"/>
  <c r="BL97" i="164"/>
  <c r="BG118" i="164"/>
  <c r="AY112" i="164"/>
  <c r="T113" i="164"/>
  <c r="AB109" i="164"/>
  <c r="AL102" i="164"/>
  <c r="BE109" i="164"/>
  <c r="AM104" i="164"/>
  <c r="X101" i="164"/>
  <c r="AR92" i="164"/>
  <c r="AW95" i="164"/>
  <c r="Q99" i="164"/>
  <c r="AE120" i="164"/>
  <c r="AM118" i="164"/>
  <c r="AE112" i="164"/>
  <c r="AN112" i="164"/>
  <c r="AZ105" i="164"/>
  <c r="S101" i="164"/>
  <c r="Y109" i="164"/>
  <c r="AV103" i="164"/>
  <c r="Z99" i="164"/>
  <c r="BH100" i="164"/>
  <c r="N94" i="164"/>
  <c r="U98" i="164"/>
  <c r="BG119" i="164"/>
  <c r="AY113" i="164"/>
  <c r="BG110" i="164"/>
  <c r="N113" i="164"/>
  <c r="AF104" i="164"/>
  <c r="AL99" i="164"/>
  <c r="AI109" i="164"/>
  <c r="P105" i="164"/>
  <c r="W102" i="164"/>
  <c r="AK98" i="164"/>
  <c r="AF93" i="164"/>
  <c r="AW93" i="164"/>
  <c r="BL96" i="164"/>
  <c r="AN99" i="164"/>
  <c r="AV94" i="164"/>
  <c r="X105" i="164"/>
  <c r="AT101" i="164"/>
  <c r="AA120" i="164"/>
  <c r="AM108" i="164"/>
  <c r="AY103" i="164"/>
  <c r="AA101" i="164"/>
  <c r="BD96" i="164"/>
  <c r="U92" i="164"/>
  <c r="N95" i="164"/>
  <c r="BH97" i="164"/>
  <c r="AR99" i="164"/>
  <c r="AX93" i="164"/>
  <c r="BM96" i="164"/>
  <c r="AZ103" i="164"/>
  <c r="AY102" i="164"/>
  <c r="N100" i="164"/>
  <c r="W113" i="164"/>
  <c r="AU108" i="164"/>
  <c r="AE104" i="164"/>
  <c r="AB102" i="164"/>
  <c r="Z100" i="164"/>
  <c r="AL96" i="164"/>
  <c r="BD92" i="164"/>
  <c r="AR93" i="164"/>
  <c r="P96" i="164"/>
  <c r="R98" i="164"/>
  <c r="AZ99" i="164"/>
  <c r="AO94" i="164"/>
  <c r="Z97" i="164"/>
  <c r="AT99" i="164"/>
  <c r="AS101" i="164"/>
  <c r="U103" i="164"/>
  <c r="AW104" i="164"/>
  <c r="AE98" i="164"/>
  <c r="BC96" i="164"/>
  <c r="AA95" i="164"/>
  <c r="AI93" i="164"/>
  <c r="AL104" i="164"/>
  <c r="AQ109" i="164"/>
  <c r="AT96" i="164"/>
  <c r="AR97" i="164"/>
  <c r="Q98" i="164"/>
  <c r="U101" i="164"/>
  <c r="Y103" i="164"/>
  <c r="Y105" i="164"/>
  <c r="W97" i="164"/>
  <c r="S95" i="164"/>
  <c r="O93" i="164"/>
  <c r="BF99" i="164"/>
  <c r="AS98" i="164"/>
  <c r="BI103" i="164"/>
  <c r="O96" i="164"/>
  <c r="BE113" i="164"/>
  <c r="AM113" i="164"/>
  <c r="BA98" i="164"/>
  <c r="AF96" i="164"/>
  <c r="T97" i="164"/>
  <c r="BE100" i="164"/>
  <c r="BI102" i="164"/>
  <c r="BI104" i="164"/>
  <c r="AM97" i="164"/>
  <c r="AI95" i="164"/>
  <c r="AE93" i="164"/>
  <c r="AQ101" i="164"/>
  <c r="AK101" i="164"/>
  <c r="W93" i="164"/>
  <c r="AA112" i="164"/>
  <c r="AE100" i="164"/>
  <c r="T95" i="164"/>
  <c r="AV97" i="164"/>
  <c r="AO100" i="164"/>
  <c r="AS102" i="164"/>
  <c r="Q105" i="164"/>
  <c r="BC97" i="164"/>
  <c r="AY95" i="164"/>
  <c r="AA93" i="164"/>
  <c r="X103" i="164"/>
  <c r="S99" i="164"/>
  <c r="AU97" i="164"/>
  <c r="N114" i="164"/>
  <c r="O121" i="164"/>
  <c r="N116" i="164"/>
  <c r="P106" i="164"/>
  <c r="P107" i="164"/>
  <c r="S121" i="164"/>
  <c r="S106" i="164"/>
  <c r="T111" i="164"/>
  <c r="T106" i="164"/>
  <c r="T107" i="164"/>
  <c r="V111" i="164"/>
  <c r="S117" i="164"/>
  <c r="V107" i="164"/>
  <c r="U116" i="164"/>
  <c r="V116" i="164"/>
  <c r="X115" i="164"/>
  <c r="Y115" i="164"/>
  <c r="AB111" i="164"/>
  <c r="Y117" i="164"/>
  <c r="AD121" i="164"/>
  <c r="AE121" i="164"/>
  <c r="AD115" i="164"/>
  <c r="AE115" i="164"/>
  <c r="AF115" i="164"/>
  <c r="AG115" i="164"/>
  <c r="AI114" i="164"/>
  <c r="AK111" i="164"/>
  <c r="AJ115" i="164"/>
  <c r="AL114" i="164"/>
  <c r="AL115" i="164"/>
  <c r="AO121" i="164"/>
  <c r="AO114" i="164"/>
  <c r="AP114" i="164"/>
  <c r="AN116" i="164"/>
  <c r="AO116" i="164"/>
  <c r="AS121" i="164"/>
  <c r="AS114" i="164"/>
  <c r="AS115" i="164"/>
  <c r="AT115" i="164"/>
  <c r="AU115" i="164"/>
  <c r="AX111" i="164"/>
  <c r="AZ111" i="164"/>
  <c r="AZ114" i="164"/>
  <c r="AZ115" i="164"/>
  <c r="BB115" i="164"/>
  <c r="BD114" i="164"/>
  <c r="BB117" i="164"/>
  <c r="BD117" i="164"/>
  <c r="BH114" i="164"/>
  <c r="AV93" i="164"/>
  <c r="AN101" i="164"/>
  <c r="P104" i="164"/>
  <c r="AV108" i="164"/>
  <c r="AW110" i="164"/>
  <c r="Q113" i="164"/>
  <c r="AH118" i="164"/>
  <c r="AO119" i="164"/>
  <c r="V94" i="164"/>
  <c r="BC101" i="164"/>
  <c r="AN104" i="164"/>
  <c r="BB108" i="164"/>
  <c r="BD110" i="164"/>
  <c r="AC113" i="164"/>
  <c r="AL118" i="164"/>
  <c r="AS119" i="164"/>
  <c r="BC99" i="164"/>
  <c r="AT105" i="164"/>
  <c r="AP112" i="164"/>
  <c r="U119" i="164"/>
  <c r="AX120" i="164"/>
  <c r="AV120" i="164"/>
  <c r="Z102" i="164"/>
  <c r="AC109" i="164"/>
  <c r="AW113" i="164"/>
  <c r="BB119" i="164"/>
  <c r="BJ93" i="164"/>
  <c r="AF108" i="164"/>
  <c r="Z119" i="164"/>
  <c r="AA99" i="164"/>
  <c r="BH105" i="164"/>
  <c r="AK112" i="164"/>
  <c r="Q119" i="164"/>
  <c r="BB120" i="164"/>
  <c r="BL109" i="164"/>
  <c r="BM98" i="164"/>
  <c r="W105" i="164"/>
  <c r="BK98" i="164"/>
  <c r="AN97" i="164"/>
  <c r="AN96" i="164"/>
  <c r="AQ118" i="164"/>
  <c r="S112" i="164"/>
  <c r="AX112" i="164"/>
  <c r="S108" i="164"/>
  <c r="AJ98" i="164"/>
  <c r="AJ109" i="164"/>
  <c r="AW98" i="164"/>
  <c r="W101" i="164"/>
  <c r="AL94" i="164"/>
  <c r="BA97" i="164"/>
  <c r="O120" i="164"/>
  <c r="BG113" i="164"/>
  <c r="AI110" i="164"/>
  <c r="R112" i="164"/>
  <c r="N105" i="164"/>
  <c r="AF94" i="164"/>
  <c r="AH108" i="164"/>
  <c r="T103" i="164"/>
  <c r="AO96" i="164"/>
  <c r="X100" i="164"/>
  <c r="N92" i="164"/>
  <c r="BL95" i="164"/>
  <c r="AQ119" i="164"/>
  <c r="AI113" i="164"/>
  <c r="BK109" i="164"/>
  <c r="BJ105" i="164"/>
  <c r="V102" i="164"/>
  <c r="AQ120" i="164"/>
  <c r="BK108" i="164"/>
  <c r="Z104" i="164"/>
  <c r="BK100" i="164"/>
  <c r="AT92" i="164"/>
  <c r="BI94" i="164"/>
  <c r="BB97" i="164"/>
  <c r="BD99" i="164"/>
  <c r="BA95" i="164"/>
  <c r="AA102" i="164"/>
  <c r="AD93" i="164"/>
  <c r="AQ112" i="164"/>
  <c r="T108" i="164"/>
  <c r="AD103" i="164"/>
  <c r="BM99" i="164"/>
  <c r="AG95" i="164"/>
  <c r="AP92" i="164"/>
  <c r="BE95" i="164"/>
  <c r="AC98" i="164"/>
  <c r="BH99" i="164"/>
  <c r="BB94" i="164"/>
  <c r="AO97" i="164"/>
  <c r="R100" i="164"/>
  <c r="AK95" i="164"/>
  <c r="AS97" i="164"/>
  <c r="BK110" i="164"/>
  <c r="BL105" i="164"/>
  <c r="BJ103" i="164"/>
  <c r="BG101" i="164"/>
  <c r="AX95" i="164"/>
  <c r="O92" i="164"/>
  <c r="AH94" i="164"/>
  <c r="AK96" i="164"/>
  <c r="AN98" i="164"/>
  <c r="AD92" i="164"/>
  <c r="Q95" i="164"/>
  <c r="BD97" i="164"/>
  <c r="AG100" i="164"/>
  <c r="BI101" i="164"/>
  <c r="AK103" i="164"/>
  <c r="AC105" i="164"/>
  <c r="O98" i="164"/>
  <c r="AM96" i="164"/>
  <c r="AU94" i="164"/>
  <c r="S93" i="164"/>
  <c r="AJ105" i="164"/>
  <c r="AJ104" i="164"/>
  <c r="AZ93" i="164"/>
  <c r="P99" i="164"/>
  <c r="AD99" i="164"/>
  <c r="AO101" i="164"/>
  <c r="Q108" i="164"/>
  <c r="AY96" i="164"/>
  <c r="AY94" i="164"/>
  <c r="AA92" i="164"/>
  <c r="Z92" i="164"/>
  <c r="Y100" i="164"/>
  <c r="AO105" i="164"/>
  <c r="W95" i="164"/>
  <c r="AH101" i="164"/>
  <c r="AV105" i="164"/>
  <c r="BI95" i="164"/>
  <c r="BM97" i="164"/>
  <c r="BI98" i="164"/>
  <c r="Y101" i="164"/>
  <c r="AC103" i="164"/>
  <c r="BA105" i="164"/>
  <c r="O95" i="164"/>
  <c r="AQ92" i="164"/>
  <c r="AK94" i="164"/>
  <c r="Q103" i="164"/>
  <c r="BI92" i="164"/>
  <c r="BC108" i="164"/>
  <c r="T98" i="164"/>
  <c r="AH98" i="164"/>
  <c r="AL98" i="164"/>
  <c r="BI100" i="164"/>
  <c r="AG103" i="164"/>
  <c r="AK105" i="164"/>
  <c r="BG94" i="164"/>
  <c r="BG92" i="164"/>
  <c r="AF97" i="164"/>
  <c r="AC102" i="164"/>
  <c r="AI96" i="164"/>
  <c r="N121" i="164"/>
  <c r="O114" i="164"/>
  <c r="P114" i="164"/>
  <c r="Q106" i="164"/>
  <c r="Q107" i="164"/>
  <c r="S114" i="164"/>
  <c r="S107" i="164"/>
  <c r="U121" i="164"/>
  <c r="T115" i="164"/>
  <c r="V106" i="164"/>
  <c r="U107" i="164"/>
  <c r="X114" i="164"/>
  <c r="Y114" i="164"/>
  <c r="W116" i="164"/>
  <c r="AA114" i="164"/>
  <c r="AB121" i="164"/>
  <c r="AC121" i="164"/>
  <c r="AA117" i="164"/>
  <c r="AB116" i="164"/>
  <c r="AG121" i="164"/>
  <c r="AH111" i="164"/>
  <c r="AH114" i="164"/>
  <c r="AJ114" i="164"/>
  <c r="AK121" i="164"/>
  <c r="AL111" i="164"/>
  <c r="AN111" i="164"/>
  <c r="AO111" i="164"/>
  <c r="AP121" i="164"/>
  <c r="AQ111" i="164"/>
  <c r="AO117" i="164"/>
  <c r="AS111" i="164"/>
  <c r="AR115" i="164"/>
  <c r="AU114" i="164"/>
  <c r="AV121" i="164"/>
  <c r="AV114" i="164"/>
  <c r="AX114" i="164"/>
  <c r="AW116" i="164"/>
  <c r="AY115" i="164"/>
  <c r="BB114" i="164"/>
  <c r="BA116" i="164"/>
  <c r="BA117" i="164"/>
  <c r="BD116" i="164"/>
  <c r="BE116" i="164"/>
  <c r="BF116" i="164"/>
  <c r="R97" i="164"/>
  <c r="AT102" i="164"/>
  <c r="R105" i="164"/>
  <c r="AG109" i="164"/>
  <c r="Z112" i="164"/>
  <c r="AS113" i="164"/>
  <c r="BD118" i="164"/>
  <c r="BJ119" i="164"/>
  <c r="BE97" i="164"/>
  <c r="BB102" i="164"/>
  <c r="AM105" i="164"/>
  <c r="AN109" i="164"/>
  <c r="AF112" i="164"/>
  <c r="BF113" i="164"/>
  <c r="BH118" i="164"/>
  <c r="N120" i="164"/>
  <c r="AV102" i="164"/>
  <c r="Z109" i="164"/>
  <c r="AV113" i="164"/>
  <c r="BL119" i="164"/>
  <c r="AI102" i="164"/>
  <c r="Y118" i="164"/>
  <c r="AW94" i="164"/>
  <c r="W104" i="164"/>
  <c r="AZ110" i="164"/>
  <c r="AP118" i="164"/>
  <c r="AJ120" i="164"/>
  <c r="Z101" i="164"/>
  <c r="AJ112" i="164"/>
  <c r="AP120" i="164"/>
  <c r="AN102" i="164"/>
  <c r="AL109" i="164"/>
  <c r="AP113" i="164"/>
  <c r="BH119" i="164"/>
  <c r="AT113" i="164"/>
  <c r="AP105" i="164"/>
  <c r="AF110" i="164"/>
  <c r="BL102" i="164"/>
  <c r="BD93" i="164"/>
  <c r="BB92" i="164"/>
  <c r="AI120" i="164"/>
  <c r="AU113" i="164"/>
  <c r="AM110" i="164"/>
  <c r="AC112" i="164"/>
  <c r="AV104" i="164"/>
  <c r="AN95" i="164"/>
  <c r="AS108" i="164"/>
  <c r="AD102" i="164"/>
  <c r="AC97" i="164"/>
  <c r="AT100" i="164"/>
  <c r="AQ100" i="164"/>
  <c r="AD96" i="164"/>
  <c r="AY119" i="164"/>
  <c r="AA113" i="164"/>
  <c r="S110" i="164"/>
  <c r="R110" i="164"/>
  <c r="BD102" i="164"/>
  <c r="AH92" i="164"/>
  <c r="BF105" i="164"/>
  <c r="AM101" i="164"/>
  <c r="P94" i="164"/>
  <c r="U99" i="164"/>
  <c r="BG99" i="164"/>
  <c r="Z95" i="164"/>
  <c r="BK118" i="164"/>
  <c r="AM112" i="164"/>
  <c r="AU109" i="164"/>
  <c r="O103" i="164"/>
  <c r="O101" i="164"/>
  <c r="S118" i="164"/>
  <c r="AQ108" i="164"/>
  <c r="AI103" i="164"/>
  <c r="AP100" i="164"/>
  <c r="AB96" i="164"/>
  <c r="BF92" i="164"/>
  <c r="AD95" i="164"/>
  <c r="X98" i="164"/>
  <c r="N93" i="164"/>
  <c r="BE96" i="164"/>
  <c r="BF94" i="164"/>
  <c r="AC95" i="164"/>
  <c r="AE110" i="164"/>
  <c r="AF105" i="164"/>
  <c r="R102" i="164"/>
  <c r="AK99" i="164"/>
  <c r="AT94" i="164"/>
  <c r="BB93" i="164"/>
  <c r="AV96" i="164"/>
  <c r="AV98" i="164"/>
  <c r="AS92" i="164"/>
  <c r="AF95" i="164"/>
  <c r="AJ113" i="164"/>
  <c r="BI108" i="164"/>
  <c r="AR101" i="164"/>
  <c r="BG120" i="164"/>
  <c r="AM109" i="164"/>
  <c r="AQ105" i="164"/>
  <c r="AN103" i="164"/>
  <c r="P101" i="164"/>
  <c r="AT98" i="164"/>
  <c r="BM94" i="164"/>
  <c r="BA92" i="164"/>
  <c r="BF96" i="164"/>
  <c r="T99" i="164"/>
  <c r="BH92" i="164"/>
  <c r="AS95" i="164"/>
  <c r="BC98" i="164"/>
  <c r="AW100" i="164"/>
  <c r="Y102" i="164"/>
  <c r="Q104" i="164"/>
  <c r="AS105" i="164"/>
  <c r="AY97" i="164"/>
  <c r="BG95" i="164"/>
  <c r="AE94" i="164"/>
  <c r="BC92" i="164"/>
  <c r="AL100" i="164"/>
  <c r="BC102" i="164"/>
  <c r="AV92" i="164"/>
  <c r="AG94" i="164"/>
  <c r="BE99" i="164"/>
  <c r="BM101" i="164"/>
  <c r="AK104" i="164"/>
  <c r="AI98" i="164"/>
  <c r="AE96" i="164"/>
  <c r="BG93" i="164"/>
  <c r="BI96" i="164"/>
  <c r="V97" i="164"/>
  <c r="BE101" i="164"/>
  <c r="AM98" i="164"/>
  <c r="AH99" i="164"/>
  <c r="O104" i="164"/>
  <c r="BM92" i="164"/>
  <c r="AZ92" i="164"/>
  <c r="AI99" i="164"/>
  <c r="U104" i="164"/>
  <c r="AU96" i="164"/>
  <c r="S92" i="164"/>
  <c r="S98" i="164"/>
  <c r="AA105" i="164"/>
  <c r="AV99" i="164"/>
  <c r="BA101" i="164"/>
  <c r="BE105" i="164"/>
  <c r="AQ96" i="164"/>
  <c r="AI92" i="164"/>
  <c r="AO103" i="164"/>
  <c r="BC94" i="164"/>
  <c r="P111" i="164"/>
  <c r="O107" i="164"/>
  <c r="O116" i="164"/>
  <c r="Q116" i="164"/>
  <c r="U111" i="164"/>
  <c r="V114" i="164"/>
  <c r="T116" i="164"/>
  <c r="Y121" i="164"/>
  <c r="AA121" i="164"/>
  <c r="AC111" i="164"/>
  <c r="AE111" i="164"/>
  <c r="AF114" i="164"/>
  <c r="AG114" i="164"/>
  <c r="AJ121" i="164"/>
  <c r="AH117" i="164"/>
  <c r="AK115" i="164"/>
  <c r="AM115" i="164"/>
  <c r="AQ121" i="164"/>
  <c r="AP116" i="164"/>
  <c r="AU121" i="164"/>
  <c r="AS117" i="164"/>
  <c r="AY111" i="164"/>
  <c r="AW117" i="164"/>
  <c r="AZ117" i="164"/>
  <c r="BF114" i="164"/>
  <c r="BG116" i="164"/>
  <c r="BF109" i="164"/>
  <c r="W106" i="164"/>
  <c r="AW121" i="164"/>
  <c r="AF116" i="164"/>
  <c r="BH115" i="164"/>
  <c r="AY116" i="164"/>
  <c r="AQ116" i="164"/>
  <c r="AD116" i="164"/>
  <c r="P116" i="164"/>
  <c r="BA111" i="164"/>
  <c r="Z116" i="164"/>
  <c r="BI114" i="164"/>
  <c r="AX121" i="164"/>
  <c r="BB111" i="164"/>
  <c r="X106" i="164"/>
  <c r="BH116" i="164"/>
  <c r="Y106" i="164"/>
  <c r="BC111" i="164"/>
  <c r="BJ114" i="164"/>
  <c r="AY121" i="164"/>
  <c r="BI115" i="164"/>
  <c r="P117" i="164"/>
  <c r="BK114" i="164"/>
  <c r="AZ121" i="164"/>
  <c r="Z106" i="164"/>
  <c r="BD111" i="164"/>
  <c r="BJ115" i="164"/>
  <c r="BI116" i="164"/>
  <c r="BK115" i="164"/>
  <c r="BE111" i="164"/>
  <c r="BJ116" i="164"/>
  <c r="BL114" i="164"/>
  <c r="AA106" i="164"/>
  <c r="BA121" i="164"/>
  <c r="AB106" i="164"/>
  <c r="BK116" i="164"/>
  <c r="BL115" i="164"/>
  <c r="BF111" i="164"/>
  <c r="BM114" i="164"/>
  <c r="BB121" i="164"/>
  <c r="BG111" i="164"/>
  <c r="BL116" i="164"/>
  <c r="BM115" i="164"/>
  <c r="AC106" i="164"/>
  <c r="BC121" i="164"/>
  <c r="BD121" i="164"/>
  <c r="AD106" i="164"/>
  <c r="BM116" i="164"/>
  <c r="BH111" i="164"/>
  <c r="BE121" i="164"/>
  <c r="AE106" i="164"/>
  <c r="BI111" i="164"/>
  <c r="AF106" i="164"/>
  <c r="BF121" i="164"/>
  <c r="BJ111" i="164"/>
  <c r="W107" i="164"/>
  <c r="W117" i="164"/>
  <c r="X107" i="164"/>
  <c r="AG106" i="164"/>
  <c r="BG121" i="164"/>
  <c r="BK111" i="164"/>
  <c r="AH106" i="164"/>
  <c r="Y107" i="164"/>
  <c r="BL111" i="164"/>
  <c r="BH121" i="164"/>
  <c r="BM111" i="164"/>
  <c r="BI121" i="164"/>
  <c r="AI106" i="164"/>
  <c r="Z107" i="164"/>
  <c r="Z117" i="164"/>
  <c r="AJ106" i="164"/>
  <c r="BJ121" i="164"/>
  <c r="AA107" i="164"/>
  <c r="AB107" i="164"/>
  <c r="BK121" i="164"/>
  <c r="AK106" i="164"/>
  <c r="AC107" i="164"/>
  <c r="AL106" i="164"/>
  <c r="BL121" i="164"/>
  <c r="AM106" i="164"/>
  <c r="AD107" i="164"/>
  <c r="BM121" i="164"/>
  <c r="AD117" i="164"/>
  <c r="AE107" i="164"/>
  <c r="AN106" i="164"/>
  <c r="AF107" i="164"/>
  <c r="AO106" i="164"/>
  <c r="AF117" i="164"/>
  <c r="AG107" i="164"/>
  <c r="AP106" i="164"/>
  <c r="AQ106" i="164"/>
  <c r="AH107" i="164"/>
  <c r="AI107" i="164"/>
  <c r="AR106" i="164"/>
  <c r="AJ107" i="164"/>
  <c r="AS106" i="164"/>
  <c r="AT106" i="164"/>
  <c r="AK107" i="164"/>
  <c r="AL107" i="164"/>
  <c r="AU106" i="164"/>
  <c r="AV106" i="164"/>
  <c r="AM107" i="164"/>
  <c r="AN107" i="164"/>
  <c r="AW106" i="164"/>
  <c r="AO107" i="164"/>
  <c r="AX106" i="164"/>
  <c r="AY106" i="164"/>
  <c r="AP107" i="164"/>
  <c r="AQ107" i="164"/>
  <c r="AZ106" i="164"/>
  <c r="AQ117" i="164"/>
  <c r="BA106" i="164"/>
  <c r="AR107" i="164"/>
  <c r="AS107" i="164"/>
  <c r="BB106" i="164"/>
  <c r="BC106" i="164"/>
  <c r="AT107" i="164"/>
  <c r="BD106" i="164"/>
  <c r="AU107" i="164"/>
  <c r="AT117" i="164"/>
  <c r="AV107" i="164"/>
  <c r="BE106" i="164"/>
  <c r="BF106" i="164"/>
  <c r="AW107" i="164"/>
  <c r="BG106" i="164"/>
  <c r="AX107" i="164"/>
  <c r="BH106" i="164"/>
  <c r="AY107" i="164"/>
  <c r="AZ107" i="164"/>
  <c r="BI106" i="164"/>
  <c r="AY117" i="164"/>
  <c r="BA107" i="164"/>
  <c r="BJ106" i="164"/>
  <c r="BB107" i="164"/>
  <c r="BK106" i="164"/>
  <c r="BL106" i="164"/>
  <c r="BC107" i="164"/>
  <c r="BD107" i="164"/>
  <c r="BM106" i="164"/>
  <c r="BE107" i="164"/>
  <c r="BF107" i="164"/>
  <c r="BG107" i="164"/>
  <c r="BH107" i="164"/>
  <c r="BH117" i="164"/>
  <c r="BI107" i="164"/>
  <c r="BJ107" i="164"/>
  <c r="BI117" i="164"/>
  <c r="BK107" i="164"/>
  <c r="BJ117" i="164"/>
  <c r="BL107" i="164"/>
  <c r="BK117" i="164"/>
  <c r="BM107" i="164"/>
  <c r="R418" i="100"/>
  <c r="R419" i="100" s="1"/>
  <c r="R438" i="100"/>
  <c r="R439" i="100"/>
  <c r="K416" i="100" a="1"/>
  <c r="K416" i="100" s="1"/>
  <c r="AB439" i="100"/>
  <c r="AB438" i="100"/>
  <c r="AB418" i="100"/>
  <c r="AB419" i="100" s="1"/>
  <c r="AB420" i="100" s="1"/>
  <c r="AH412" i="100"/>
  <c r="AH413" i="100" s="1"/>
  <c r="AP412" i="100"/>
  <c r="AP413" i="100" s="1"/>
  <c r="AX412" i="100"/>
  <c r="AX413" i="100" s="1"/>
  <c r="BF412" i="100"/>
  <c r="BF413" i="100" s="1"/>
  <c r="BN412" i="100"/>
  <c r="BN413" i="100" s="1"/>
  <c r="AE412" i="100"/>
  <c r="AE413" i="100" s="1"/>
  <c r="BC439" i="100"/>
  <c r="BC438" i="100"/>
  <c r="BC418" i="100"/>
  <c r="BC419" i="100" s="1"/>
  <c r="AJ412" i="100"/>
  <c r="AJ413" i="100" s="1"/>
  <c r="AZ412" i="100"/>
  <c r="AZ413" i="100" s="1"/>
  <c r="W418" i="100"/>
  <c r="W419" i="100" s="1"/>
  <c r="W439" i="100"/>
  <c r="W438" i="100"/>
  <c r="AI439" i="100"/>
  <c r="AI418" i="100"/>
  <c r="AI419" i="100" s="1"/>
  <c r="AI438" i="100"/>
  <c r="AQ439" i="100"/>
  <c r="AQ418" i="100"/>
  <c r="AQ419" i="100" s="1"/>
  <c r="AQ438" i="100"/>
  <c r="AY438" i="100"/>
  <c r="AY418" i="100"/>
  <c r="AY419" i="100" s="1"/>
  <c r="AY439" i="100"/>
  <c r="BG412" i="100"/>
  <c r="BG413" i="100" s="1"/>
  <c r="AA439" i="100"/>
  <c r="AA438" i="100"/>
  <c r="AA418" i="100"/>
  <c r="AA419" i="100" s="1"/>
  <c r="AA420" i="100" s="1"/>
  <c r="AF418" i="100"/>
  <c r="AF419" i="100" s="1"/>
  <c r="AF438" i="100"/>
  <c r="AF439" i="100"/>
  <c r="AN412" i="100"/>
  <c r="AN413" i="100" s="1"/>
  <c r="AV412" i="100"/>
  <c r="AV413" i="100" s="1"/>
  <c r="BD412" i="100"/>
  <c r="BD413" i="100" s="1"/>
  <c r="BL412" i="100"/>
  <c r="BL413" i="100" s="1"/>
  <c r="Y412" i="100"/>
  <c r="Y413" i="100" s="1"/>
  <c r="X412" i="100"/>
  <c r="X413" i="100" s="1"/>
  <c r="AK412" i="100"/>
  <c r="AK413" i="100" s="1"/>
  <c r="AS412" i="100"/>
  <c r="AS413" i="100" s="1"/>
  <c r="BA412" i="100"/>
  <c r="BA413" i="100" s="1"/>
  <c r="BI439" i="100"/>
  <c r="BI418" i="100"/>
  <c r="BI419" i="100" s="1"/>
  <c r="BI438" i="100"/>
  <c r="BM117" i="164"/>
  <c r="R412" i="100"/>
  <c r="AB412" i="100"/>
  <c r="AB413" i="100" s="1"/>
  <c r="AH438" i="100"/>
  <c r="AH418" i="100"/>
  <c r="AH419" i="100" s="1"/>
  <c r="AH439" i="100"/>
  <c r="AP439" i="100"/>
  <c r="AP438" i="100"/>
  <c r="AP418" i="100"/>
  <c r="AP419" i="100" s="1"/>
  <c r="AX418" i="100"/>
  <c r="AX419" i="100" s="1"/>
  <c r="AX420" i="100" s="1"/>
  <c r="AX439" i="100"/>
  <c r="AX438" i="100"/>
  <c r="BF439" i="100"/>
  <c r="BF418" i="100"/>
  <c r="BF419" i="100" s="1"/>
  <c r="BF420" i="100" s="1"/>
  <c r="BF438" i="100"/>
  <c r="BN418" i="100"/>
  <c r="BN419" i="100" s="1"/>
  <c r="BN438" i="100"/>
  <c r="BN439" i="100"/>
  <c r="AU418" i="100"/>
  <c r="AU419" i="100" s="1"/>
  <c r="AU420" i="100" s="1"/>
  <c r="AU439" i="100"/>
  <c r="AU438" i="100"/>
  <c r="W412" i="100"/>
  <c r="W413" i="100" s="1"/>
  <c r="AI412" i="100"/>
  <c r="AI413" i="100" s="1"/>
  <c r="AQ412" i="100"/>
  <c r="AQ413" i="100" s="1"/>
  <c r="AY412" i="100"/>
  <c r="AY413" i="100" s="1"/>
  <c r="BG418" i="100"/>
  <c r="BG419" i="100" s="1"/>
  <c r="BG420" i="100" s="1"/>
  <c r="BG438" i="100"/>
  <c r="BG439" i="100"/>
  <c r="BO439" i="100"/>
  <c r="BO438" i="100"/>
  <c r="BO418" i="100"/>
  <c r="AA412" i="100"/>
  <c r="AA413" i="100" s="1"/>
  <c r="AF412" i="100"/>
  <c r="AF413" i="100" s="1"/>
  <c r="AN439" i="100"/>
  <c r="AN438" i="100"/>
  <c r="AN418" i="100"/>
  <c r="AN419" i="100" s="1"/>
  <c r="AN420" i="100" s="1"/>
  <c r="AV438" i="100"/>
  <c r="AV418" i="100"/>
  <c r="AV419" i="100" s="1"/>
  <c r="AV420" i="100" s="1"/>
  <c r="AV439" i="100"/>
  <c r="BD438" i="100"/>
  <c r="BD439" i="100"/>
  <c r="BD418" i="100"/>
  <c r="BD419" i="100" s="1"/>
  <c r="BD420" i="100" s="1"/>
  <c r="BL438" i="100"/>
  <c r="BL418" i="100"/>
  <c r="BL419" i="100" s="1"/>
  <c r="BL439" i="100"/>
  <c r="S438" i="100"/>
  <c r="S439" i="100"/>
  <c r="S418" i="100"/>
  <c r="S419" i="100" s="1"/>
  <c r="V412" i="100"/>
  <c r="V413" i="100" s="1"/>
  <c r="AG418" i="100"/>
  <c r="AG419" i="100" s="1"/>
  <c r="AG420" i="100" s="1"/>
  <c r="AG439" i="100"/>
  <c r="AG438" i="100"/>
  <c r="AO438" i="100"/>
  <c r="AO439" i="100"/>
  <c r="AO418" i="100"/>
  <c r="AO419" i="100" s="1"/>
  <c r="AO420" i="100" s="1"/>
  <c r="AW418" i="100"/>
  <c r="AW419" i="100" s="1"/>
  <c r="AW420" i="100" s="1"/>
  <c r="AW438" i="100"/>
  <c r="AW439" i="100"/>
  <c r="BE412" i="100"/>
  <c r="BE413" i="100" s="1"/>
  <c r="BM412" i="100"/>
  <c r="BM413" i="100" s="1"/>
  <c r="Z418" i="100"/>
  <c r="Z419" i="100" s="1"/>
  <c r="Z438" i="100"/>
  <c r="Z439" i="100"/>
  <c r="AD412" i="100"/>
  <c r="AD413" i="100" s="1"/>
  <c r="AL412" i="100"/>
  <c r="AL413" i="100" s="1"/>
  <c r="AT412" i="100"/>
  <c r="AT413" i="100" s="1"/>
  <c r="BB412" i="100"/>
  <c r="BB413" i="100" s="1"/>
  <c r="BJ412" i="100"/>
  <c r="BJ413" i="100" s="1"/>
  <c r="K339" i="100" a="1"/>
  <c r="K339" i="100" s="1"/>
  <c r="BP440" i="100"/>
  <c r="BP420" i="100"/>
  <c r="BP423" i="100"/>
  <c r="Q275" i="100"/>
  <c r="BF366" i="100"/>
  <c r="BE367" i="100"/>
  <c r="BE235" i="100"/>
  <c r="BD241" i="100"/>
  <c r="BF286" i="100"/>
  <c r="BE287" i="100"/>
  <c r="AT423" i="100" l="1"/>
  <c r="AT424" i="100" s="1"/>
  <c r="AE423" i="100"/>
  <c r="AE425" i="100" s="1"/>
  <c r="AD423" i="100"/>
  <c r="AD429" i="100" s="1"/>
  <c r="AC423" i="100"/>
  <c r="BJ423" i="100"/>
  <c r="AR423" i="100"/>
  <c r="AR424" i="100" s="1"/>
  <c r="BM423" i="100"/>
  <c r="BM429" i="100" s="1"/>
  <c r="BM430" i="100" s="1"/>
  <c r="V423" i="100"/>
  <c r="V443" i="100" s="1"/>
  <c r="R423" i="100"/>
  <c r="R443" i="100" s="1"/>
  <c r="AZ423" i="100"/>
  <c r="AZ424" i="100" s="1"/>
  <c r="BB423" i="100"/>
  <c r="BB425" i="100" s="1"/>
  <c r="AL423" i="100"/>
  <c r="AL424" i="100" s="1"/>
  <c r="X423" i="100"/>
  <c r="X424" i="100" s="1"/>
  <c r="AK423" i="100"/>
  <c r="AK424" i="100" s="1"/>
  <c r="Y423" i="100"/>
  <c r="Y424" i="100" s="1"/>
  <c r="BH423" i="100"/>
  <c r="BH424" i="100" s="1"/>
  <c r="AM440" i="100"/>
  <c r="AI423" i="100"/>
  <c r="AI424" i="100" s="1"/>
  <c r="BE423" i="100"/>
  <c r="BE424" i="100" s="1"/>
  <c r="AF423" i="100"/>
  <c r="AF425" i="100" s="1"/>
  <c r="W423" i="100"/>
  <c r="W443" i="100" s="1"/>
  <c r="AS423" i="100"/>
  <c r="AS424" i="100" s="1"/>
  <c r="AG440" i="100"/>
  <c r="BO440" i="100"/>
  <c r="BA440" i="100"/>
  <c r="BJ440" i="100"/>
  <c r="BM440" i="100"/>
  <c r="U423" i="100"/>
  <c r="U424" i="100" s="1"/>
  <c r="AL440" i="100"/>
  <c r="AJ440" i="100"/>
  <c r="BI440" i="100"/>
  <c r="AS440" i="100"/>
  <c r="BE440" i="100"/>
  <c r="AY423" i="100"/>
  <c r="AY425" i="100" s="1"/>
  <c r="AX440" i="100"/>
  <c r="AP440" i="100"/>
  <c r="AV423" i="100"/>
  <c r="AV424" i="100" s="1"/>
  <c r="AF440" i="100"/>
  <c r="AY440" i="100"/>
  <c r="AI440" i="100"/>
  <c r="AP423" i="100"/>
  <c r="AP424" i="100" s="1"/>
  <c r="AB440" i="100"/>
  <c r="AD440" i="100"/>
  <c r="V440" i="100"/>
  <c r="BH440" i="100"/>
  <c r="AE440" i="100"/>
  <c r="BL440" i="100"/>
  <c r="AN440" i="100"/>
  <c r="AB423" i="100"/>
  <c r="AB424" i="100" s="1"/>
  <c r="BL423" i="100"/>
  <c r="BL424" i="100" s="1"/>
  <c r="AQ440" i="100"/>
  <c r="BK440" i="100"/>
  <c r="BA423" i="100"/>
  <c r="BA424" i="100" s="1"/>
  <c r="AJ423" i="100"/>
  <c r="AJ424" i="100" s="1"/>
  <c r="T440" i="100"/>
  <c r="BB440" i="100"/>
  <c r="AR440" i="100"/>
  <c r="U440" i="100"/>
  <c r="AC440" i="100"/>
  <c r="AT429" i="100"/>
  <c r="Z420" i="100"/>
  <c r="AH440" i="100"/>
  <c r="BC420" i="100"/>
  <c r="BF423" i="100"/>
  <c r="R440" i="100"/>
  <c r="K438" i="100" a="1"/>
  <c r="K438" i="100" s="1"/>
  <c r="BI423" i="100"/>
  <c r="BI425" i="100" s="1"/>
  <c r="Y420" i="100"/>
  <c r="Z423" i="100"/>
  <c r="K439" i="100" a="1"/>
  <c r="K439" i="100" s="1"/>
  <c r="AO423" i="100"/>
  <c r="S423" i="100"/>
  <c r="S425" i="100" s="1"/>
  <c r="BH420" i="100"/>
  <c r="BK420" i="100"/>
  <c r="BK423" i="100"/>
  <c r="BK425" i="100" s="1"/>
  <c r="AV440" i="100"/>
  <c r="BN420" i="100"/>
  <c r="R424" i="100"/>
  <c r="R429" i="100"/>
  <c r="BI420" i="100"/>
  <c r="AQ420" i="100"/>
  <c r="S420" i="100"/>
  <c r="BL420" i="100"/>
  <c r="BD440" i="100"/>
  <c r="BO419" i="100"/>
  <c r="BO423" i="100"/>
  <c r="BG440" i="100"/>
  <c r="AQ423" i="100"/>
  <c r="AQ425" i="100" s="1"/>
  <c r="BF440" i="100"/>
  <c r="R413" i="100"/>
  <c r="K412" i="100" a="1"/>
  <c r="K412" i="100" s="1"/>
  <c r="AN423" i="100"/>
  <c r="AF420" i="100"/>
  <c r="AY420" i="100"/>
  <c r="W440" i="100"/>
  <c r="BC440" i="100"/>
  <c r="BN423" i="100"/>
  <c r="AH423" i="100"/>
  <c r="AH425" i="100" s="1"/>
  <c r="R420" i="100"/>
  <c r="K419" i="100" a="1"/>
  <c r="K419" i="100" s="1"/>
  <c r="AS420" i="100"/>
  <c r="AK440" i="100"/>
  <c r="X440" i="100"/>
  <c r="AT440" i="100"/>
  <c r="AW423" i="100"/>
  <c r="AZ440" i="100"/>
  <c r="AJ420" i="100"/>
  <c r="T423" i="100"/>
  <c r="T425" i="100" s="1"/>
  <c r="AE420" i="100"/>
  <c r="AC420" i="100"/>
  <c r="BB424" i="100"/>
  <c r="BJ420" i="100"/>
  <c r="BB420" i="100"/>
  <c r="AL420" i="100"/>
  <c r="BE420" i="100"/>
  <c r="V420" i="100"/>
  <c r="AR420" i="100"/>
  <c r="AU423" i="100"/>
  <c r="AM420" i="100"/>
  <c r="AM423" i="100"/>
  <c r="AM425" i="100" s="1"/>
  <c r="BG423" i="100"/>
  <c r="Z440" i="100"/>
  <c r="AW440" i="100"/>
  <c r="AO440" i="100"/>
  <c r="S440" i="100"/>
  <c r="AA423" i="100"/>
  <c r="AU440" i="100"/>
  <c r="BN440" i="100"/>
  <c r="AP420" i="100"/>
  <c r="AH420" i="100"/>
  <c r="BD423" i="100"/>
  <c r="AA440" i="100"/>
  <c r="AI420" i="100"/>
  <c r="W420" i="100"/>
  <c r="AE429" i="100"/>
  <c r="AX423" i="100"/>
  <c r="X420" i="100"/>
  <c r="Y440" i="100"/>
  <c r="T420" i="100"/>
  <c r="AT420" i="100"/>
  <c r="AT425" i="100"/>
  <c r="AD420" i="100"/>
  <c r="BM420" i="100"/>
  <c r="AG423" i="100"/>
  <c r="BC423" i="100"/>
  <c r="BP429" i="100"/>
  <c r="BP424" i="100"/>
  <c r="BP425" i="100"/>
  <c r="Q277" i="100"/>
  <c r="BE241" i="100"/>
  <c r="BF235" i="100"/>
  <c r="BG286" i="100"/>
  <c r="BF287" i="100"/>
  <c r="BF367" i="100"/>
  <c r="BG366" i="100"/>
  <c r="BB429" i="100" l="1"/>
  <c r="BB430" i="100" s="1"/>
  <c r="BH425" i="100"/>
  <c r="BH426" i="100" s="1"/>
  <c r="U443" i="100"/>
  <c r="U449" i="100" s="1"/>
  <c r="U545" i="100" s="1"/>
  <c r="AL429" i="100"/>
  <c r="AL431" i="100" s="1"/>
  <c r="Y425" i="100"/>
  <c r="Y426" i="100" s="1"/>
  <c r="AE424" i="100"/>
  <c r="AE426" i="100" s="1"/>
  <c r="AP425" i="100"/>
  <c r="AP426" i="100" s="1"/>
  <c r="BJ429" i="100"/>
  <c r="BJ431" i="100" s="1"/>
  <c r="AD425" i="100"/>
  <c r="AD424" i="100"/>
  <c r="AD431" i="100"/>
  <c r="AI425" i="100"/>
  <c r="AI426" i="100" s="1"/>
  <c r="X443" i="100"/>
  <c r="X573" i="100" s="1"/>
  <c r="AI429" i="100"/>
  <c r="AI431" i="100" s="1"/>
  <c r="BH429" i="100"/>
  <c r="BH430" i="100" s="1"/>
  <c r="R425" i="100"/>
  <c r="R426" i="100" s="1"/>
  <c r="AZ429" i="100"/>
  <c r="AZ430" i="100" s="1"/>
  <c r="BA429" i="100"/>
  <c r="BA431" i="100" s="1"/>
  <c r="AB425" i="100"/>
  <c r="AB426" i="100" s="1"/>
  <c r="BJ424" i="100"/>
  <c r="AP429" i="100"/>
  <c r="AP430" i="100" s="1"/>
  <c r="AL425" i="100"/>
  <c r="AL426" i="100" s="1"/>
  <c r="BJ425" i="100"/>
  <c r="Y429" i="100"/>
  <c r="Y430" i="100" s="1"/>
  <c r="AC429" i="100"/>
  <c r="AC430" i="100" s="1"/>
  <c r="AC425" i="100"/>
  <c r="AC424" i="100"/>
  <c r="V424" i="100"/>
  <c r="V425" i="100"/>
  <c r="Y443" i="100"/>
  <c r="BE429" i="100"/>
  <c r="BE430" i="100" s="1"/>
  <c r="BM425" i="100"/>
  <c r="X429" i="100"/>
  <c r="X430" i="100" s="1"/>
  <c r="V429" i="100"/>
  <c r="V431" i="100" s="1"/>
  <c r="AS429" i="100"/>
  <c r="AS430" i="100" s="1"/>
  <c r="AR425" i="100"/>
  <c r="AR426" i="100" s="1"/>
  <c r="BE425" i="100"/>
  <c r="BE426" i="100" s="1"/>
  <c r="AR429" i="100"/>
  <c r="AR430" i="100" s="1"/>
  <c r="AK429" i="100"/>
  <c r="AK430" i="100" s="1"/>
  <c r="X425" i="100"/>
  <c r="X426" i="100" s="1"/>
  <c r="AZ425" i="100"/>
  <c r="AZ426" i="100" s="1"/>
  <c r="AY429" i="100"/>
  <c r="AY430" i="100" s="1"/>
  <c r="AV425" i="100"/>
  <c r="AV426" i="100" s="1"/>
  <c r="AK425" i="100"/>
  <c r="AK426" i="100" s="1"/>
  <c r="W429" i="100"/>
  <c r="W444" i="100" s="1"/>
  <c r="BM424" i="100"/>
  <c r="W424" i="100"/>
  <c r="W425" i="100"/>
  <c r="U425" i="100"/>
  <c r="U426" i="100" s="1"/>
  <c r="AF429" i="100"/>
  <c r="AF431" i="100" s="1"/>
  <c r="AT431" i="100"/>
  <c r="U429" i="100"/>
  <c r="U430" i="100" s="1"/>
  <c r="AF424" i="100"/>
  <c r="AF426" i="100" s="1"/>
  <c r="AR431" i="100"/>
  <c r="AR432" i="100" s="1"/>
  <c r="AT426" i="100"/>
  <c r="AJ425" i="100"/>
  <c r="AJ426" i="100" s="1"/>
  <c r="BL429" i="100"/>
  <c r="BL431" i="100" s="1"/>
  <c r="AY424" i="100"/>
  <c r="AY426" i="100" s="1"/>
  <c r="AJ429" i="100"/>
  <c r="AJ430" i="100" s="1"/>
  <c r="AS425" i="100"/>
  <c r="AS426" i="100" s="1"/>
  <c r="BL425" i="100"/>
  <c r="BL426" i="100" s="1"/>
  <c r="BB426" i="100"/>
  <c r="BA425" i="100"/>
  <c r="BA426" i="100" s="1"/>
  <c r="AV429" i="100"/>
  <c r="AV430" i="100" s="1"/>
  <c r="AB429" i="100"/>
  <c r="AB437" i="100" s="1"/>
  <c r="K440" i="100" a="1"/>
  <c r="K440" i="100" s="1"/>
  <c r="BD425" i="100"/>
  <c r="BD429" i="100"/>
  <c r="BD424" i="100"/>
  <c r="AE431" i="100"/>
  <c r="BN424" i="100"/>
  <c r="BN429" i="100"/>
  <c r="BN431" i="100" s="1"/>
  <c r="K413" i="100" a="1"/>
  <c r="K413" i="100" s="1"/>
  <c r="R430" i="100"/>
  <c r="BO429" i="100"/>
  <c r="BO424" i="100"/>
  <c r="AD430" i="100"/>
  <c r="AD437" i="100"/>
  <c r="S424" i="100"/>
  <c r="S426" i="100" s="1"/>
  <c r="S429" i="100"/>
  <c r="S443" i="100"/>
  <c r="Z424" i="100"/>
  <c r="Z429" i="100"/>
  <c r="Z431" i="100" s="1"/>
  <c r="Z443" i="100"/>
  <c r="AG425" i="100"/>
  <c r="AG429" i="100"/>
  <c r="AG424" i="100"/>
  <c r="U573" i="100"/>
  <c r="BG425" i="100"/>
  <c r="BG429" i="100"/>
  <c r="BG424" i="100"/>
  <c r="AM424" i="100"/>
  <c r="AM426" i="100" s="1"/>
  <c r="AM429" i="100"/>
  <c r="AM431" i="100" s="1"/>
  <c r="BB431" i="100"/>
  <c r="BB432" i="100" s="1"/>
  <c r="BB437" i="100"/>
  <c r="AW425" i="100"/>
  <c r="AW429" i="100"/>
  <c r="AW424" i="100"/>
  <c r="BC429" i="100"/>
  <c r="BC424" i="100"/>
  <c r="K420" i="100" a="1"/>
  <c r="K420" i="100" s="1"/>
  <c r="BM431" i="100"/>
  <c r="BM432" i="100" s="1"/>
  <c r="AX425" i="100"/>
  <c r="AX429" i="100"/>
  <c r="AX424" i="100"/>
  <c r="V430" i="100"/>
  <c r="V437" i="100"/>
  <c r="V445" i="100" s="1"/>
  <c r="Y573" i="100"/>
  <c r="Y449" i="100"/>
  <c r="Y545" i="100" s="1"/>
  <c r="T443" i="100"/>
  <c r="T429" i="100"/>
  <c r="T431" i="100" s="1"/>
  <c r="T424" i="100"/>
  <c r="T426" i="100" s="1"/>
  <c r="AR437" i="100"/>
  <c r="BO420" i="100"/>
  <c r="BO425" i="100"/>
  <c r="K423" i="100" a="1"/>
  <c r="K423" i="100" s="1"/>
  <c r="BN425" i="100"/>
  <c r="BM437" i="100"/>
  <c r="BI424" i="100"/>
  <c r="BI426" i="100" s="1"/>
  <c r="BI429" i="100"/>
  <c r="BF425" i="100"/>
  <c r="BF429" i="100"/>
  <c r="BF424" i="100"/>
  <c r="AT430" i="100"/>
  <c r="AT437" i="100"/>
  <c r="AZ437" i="100"/>
  <c r="AE430" i="100"/>
  <c r="AE437" i="100"/>
  <c r="X449" i="100"/>
  <c r="X545" i="100" s="1"/>
  <c r="AA425" i="100"/>
  <c r="AA429" i="100"/>
  <c r="AA443" i="100"/>
  <c r="AA424" i="100"/>
  <c r="V573" i="100"/>
  <c r="V449" i="100"/>
  <c r="V545" i="100" s="1"/>
  <c r="AU425" i="100"/>
  <c r="AU429" i="100"/>
  <c r="AU424" i="100"/>
  <c r="AH429" i="100"/>
  <c r="AH424" i="100"/>
  <c r="AH426" i="100" s="1"/>
  <c r="AQ424" i="100"/>
  <c r="AQ426" i="100" s="1"/>
  <c r="AQ429" i="100"/>
  <c r="AQ431" i="100" s="1"/>
  <c r="R431" i="100"/>
  <c r="R444" i="100"/>
  <c r="R437" i="100"/>
  <c r="R445" i="100" s="1"/>
  <c r="BK424" i="100"/>
  <c r="BK426" i="100" s="1"/>
  <c r="BK429" i="100"/>
  <c r="BK431" i="100" s="1"/>
  <c r="AO425" i="100"/>
  <c r="AO429" i="100"/>
  <c r="AO424" i="100"/>
  <c r="BC425" i="100"/>
  <c r="BA430" i="100"/>
  <c r="AN425" i="100"/>
  <c r="AN429" i="100"/>
  <c r="AN424" i="100"/>
  <c r="W449" i="100"/>
  <c r="W545" i="100" s="1"/>
  <c r="W573" i="100"/>
  <c r="R449" i="100"/>
  <c r="R545" i="100" s="1"/>
  <c r="R573" i="100"/>
  <c r="Z425" i="100"/>
  <c r="BP431" i="100"/>
  <c r="BP437" i="100"/>
  <c r="BP430" i="100"/>
  <c r="BP426" i="100"/>
  <c r="BG367" i="100"/>
  <c r="BH366" i="100"/>
  <c r="BF241" i="100"/>
  <c r="BG235" i="100"/>
  <c r="BG287" i="100"/>
  <c r="BH286" i="100"/>
  <c r="V444" i="100" l="1"/>
  <c r="V574" i="100" s="1"/>
  <c r="BA437" i="100"/>
  <c r="Y431" i="100"/>
  <c r="Y432" i="100" s="1"/>
  <c r="AD432" i="100"/>
  <c r="BH431" i="100"/>
  <c r="BH432" i="100" s="1"/>
  <c r="BJ430" i="100"/>
  <c r="BJ432" i="100" s="1"/>
  <c r="Y437" i="100"/>
  <c r="Y445" i="100" s="1"/>
  <c r="Y575" i="100" s="1"/>
  <c r="AL437" i="100"/>
  <c r="Y444" i="100"/>
  <c r="Y574" i="100" s="1"/>
  <c r="AP437" i="100"/>
  <c r="AZ431" i="100"/>
  <c r="AZ432" i="100" s="1"/>
  <c r="AJ437" i="100"/>
  <c r="AP431" i="100"/>
  <c r="AP432" i="100" s="1"/>
  <c r="AL430" i="100"/>
  <c r="AL432" i="100" s="1"/>
  <c r="BJ426" i="100"/>
  <c r="W437" i="100"/>
  <c r="W445" i="100" s="1"/>
  <c r="W451" i="100" s="1"/>
  <c r="W547" i="100" s="1"/>
  <c r="V426" i="100"/>
  <c r="AI430" i="100"/>
  <c r="AI432" i="100" s="1"/>
  <c r="BL430" i="100"/>
  <c r="BL432" i="100" s="1"/>
  <c r="AC437" i="100"/>
  <c r="AS431" i="100"/>
  <c r="AS432" i="100" s="1"/>
  <c r="BH437" i="100"/>
  <c r="BM426" i="100"/>
  <c r="AC426" i="100"/>
  <c r="W430" i="100"/>
  <c r="W431" i="100"/>
  <c r="BJ437" i="100"/>
  <c r="U444" i="100"/>
  <c r="U574" i="100" s="1"/>
  <c r="AI437" i="100"/>
  <c r="BE437" i="100"/>
  <c r="AT432" i="100"/>
  <c r="AK437" i="100"/>
  <c r="V432" i="100"/>
  <c r="W426" i="100"/>
  <c r="AD426" i="100"/>
  <c r="AF430" i="100"/>
  <c r="AF432" i="100" s="1"/>
  <c r="AK431" i="100"/>
  <c r="AK432" i="100" s="1"/>
  <c r="AS437" i="100"/>
  <c r="AC431" i="100"/>
  <c r="AC432" i="100" s="1"/>
  <c r="BE431" i="100"/>
  <c r="BE432" i="100" s="1"/>
  <c r="X431" i="100"/>
  <c r="X432" i="100" s="1"/>
  <c r="AY437" i="100"/>
  <c r="BL437" i="100"/>
  <c r="X444" i="100"/>
  <c r="X450" i="100" s="1"/>
  <c r="X546" i="100" s="1"/>
  <c r="AY431" i="100"/>
  <c r="AY432" i="100" s="1"/>
  <c r="X437" i="100"/>
  <c r="X445" i="100" s="1"/>
  <c r="X575" i="100" s="1"/>
  <c r="U431" i="100"/>
  <c r="U432" i="100" s="1"/>
  <c r="AF437" i="100"/>
  <c r="BO431" i="100"/>
  <c r="AV437" i="100"/>
  <c r="BD426" i="100"/>
  <c r="U437" i="100"/>
  <c r="U445" i="100" s="1"/>
  <c r="U451" i="100" s="1"/>
  <c r="U547" i="100" s="1"/>
  <c r="AV431" i="100"/>
  <c r="AV432" i="100" s="1"/>
  <c r="AJ431" i="100"/>
  <c r="AJ432" i="100" s="1"/>
  <c r="AU426" i="100"/>
  <c r="BG426" i="100"/>
  <c r="AX426" i="100"/>
  <c r="AN426" i="100"/>
  <c r="AO426" i="100"/>
  <c r="Z426" i="100"/>
  <c r="AW426" i="100"/>
  <c r="AG426" i="100"/>
  <c r="BA432" i="100"/>
  <c r="AB430" i="100"/>
  <c r="AB431" i="100"/>
  <c r="K424" i="100" a="1"/>
  <c r="K424" i="100" s="1"/>
  <c r="R451" i="100"/>
  <c r="R547" i="100" s="1"/>
  <c r="R575" i="100"/>
  <c r="AN437" i="100"/>
  <c r="AN431" i="100"/>
  <c r="AN430" i="100"/>
  <c r="AO431" i="100"/>
  <c r="AO437" i="100"/>
  <c r="AO430" i="100"/>
  <c r="BK430" i="100"/>
  <c r="BK432" i="100" s="1"/>
  <c r="BK437" i="100"/>
  <c r="R450" i="100"/>
  <c r="R546" i="100" s="1"/>
  <c r="R574" i="100"/>
  <c r="AA426" i="100"/>
  <c r="U450" i="100"/>
  <c r="U546" i="100" s="1"/>
  <c r="BF426" i="100"/>
  <c r="BC431" i="100"/>
  <c r="BC437" i="100"/>
  <c r="BC430" i="100"/>
  <c r="BG431" i="100"/>
  <c r="BG437" i="100"/>
  <c r="BG430" i="100"/>
  <c r="S449" i="100"/>
  <c r="S545" i="100" s="1"/>
  <c r="S573" i="100"/>
  <c r="W450" i="100"/>
  <c r="W546" i="100" s="1"/>
  <c r="W574" i="100"/>
  <c r="BN437" i="100"/>
  <c r="BN430" i="100"/>
  <c r="BN432" i="100" s="1"/>
  <c r="AA449" i="100"/>
  <c r="AA545" i="100" s="1"/>
  <c r="AA573" i="100"/>
  <c r="BI430" i="100"/>
  <c r="BI437" i="100"/>
  <c r="T444" i="100"/>
  <c r="T437" i="100"/>
  <c r="T445" i="100" s="1"/>
  <c r="T430" i="100"/>
  <c r="T432" i="100" s="1"/>
  <c r="AX431" i="100"/>
  <c r="AX437" i="100"/>
  <c r="AX430" i="100"/>
  <c r="Z573" i="100"/>
  <c r="Z449" i="100"/>
  <c r="Z545" i="100" s="1"/>
  <c r="S431" i="100"/>
  <c r="S444" i="100"/>
  <c r="S437" i="100"/>
  <c r="S445" i="100" s="1"/>
  <c r="S430" i="100"/>
  <c r="BO426" i="100"/>
  <c r="BN426" i="100"/>
  <c r="BD437" i="100"/>
  <c r="BD430" i="100"/>
  <c r="BD431" i="100"/>
  <c r="K425" i="100" a="1"/>
  <c r="K425" i="100" s="1"/>
  <c r="K429" i="100" a="1"/>
  <c r="K429" i="100" s="1"/>
  <c r="AH431" i="100"/>
  <c r="AH437" i="100"/>
  <c r="AH430" i="100"/>
  <c r="AU437" i="100"/>
  <c r="AU431" i="100"/>
  <c r="AU430" i="100"/>
  <c r="AA431" i="100"/>
  <c r="AA444" i="100"/>
  <c r="AA437" i="100"/>
  <c r="AA445" i="100" s="1"/>
  <c r="AA430" i="100"/>
  <c r="BF431" i="100"/>
  <c r="BF437" i="100"/>
  <c r="BF430" i="100"/>
  <c r="T573" i="100"/>
  <c r="T449" i="100"/>
  <c r="T545" i="100" s="1"/>
  <c r="V450" i="100"/>
  <c r="V546" i="100" s="1"/>
  <c r="BC426" i="100"/>
  <c r="AM437" i="100"/>
  <c r="AM430" i="100"/>
  <c r="AM432" i="100" s="1"/>
  <c r="Z430" i="100"/>
  <c r="Z432" i="100" s="1"/>
  <c r="Z444" i="100"/>
  <c r="Z437" i="100"/>
  <c r="Z445" i="100" s="1"/>
  <c r="BO437" i="100"/>
  <c r="BO430" i="100"/>
  <c r="R432" i="100"/>
  <c r="AE432" i="100"/>
  <c r="AQ430" i="100"/>
  <c r="AQ432" i="100" s="1"/>
  <c r="AQ437" i="100"/>
  <c r="V451" i="100"/>
  <c r="V547" i="100" s="1"/>
  <c r="V575" i="100"/>
  <c r="AW431" i="100"/>
  <c r="AW437" i="100"/>
  <c r="AW430" i="100"/>
  <c r="AG431" i="100"/>
  <c r="AG437" i="100"/>
  <c r="AG430" i="100"/>
  <c r="BI431" i="100"/>
  <c r="BP432" i="100"/>
  <c r="BH287" i="100"/>
  <c r="BI286" i="100"/>
  <c r="BH235" i="100"/>
  <c r="BG241" i="100"/>
  <c r="BH367" i="100"/>
  <c r="BI366" i="100"/>
  <c r="W575" i="100" l="1"/>
  <c r="X574" i="100"/>
  <c r="Y451" i="100"/>
  <c r="Y547" i="100" s="1"/>
  <c r="Y450" i="100"/>
  <c r="Y546" i="100" s="1"/>
  <c r="W432" i="100"/>
  <c r="X451" i="100"/>
  <c r="X547" i="100" s="1"/>
  <c r="BO432" i="100"/>
  <c r="U575" i="100"/>
  <c r="AU432" i="100"/>
  <c r="S432" i="100"/>
  <c r="AX432" i="100"/>
  <c r="BI432" i="100"/>
  <c r="AH432" i="100"/>
  <c r="BG432" i="100"/>
  <c r="BC432" i="100"/>
  <c r="K426" i="100" a="1"/>
  <c r="K426" i="100" s="1"/>
  <c r="AG432" i="100"/>
  <c r="BF432" i="100"/>
  <c r="AB432" i="100"/>
  <c r="K431" i="100" a="1"/>
  <c r="K431" i="100" s="1"/>
  <c r="Z451" i="100"/>
  <c r="Z547" i="100" s="1"/>
  <c r="Z575" i="100"/>
  <c r="AA574" i="100"/>
  <c r="AA450" i="100"/>
  <c r="AA546" i="100" s="1"/>
  <c r="T451" i="100"/>
  <c r="T547" i="100" s="1"/>
  <c r="T575" i="100"/>
  <c r="Z450" i="100"/>
  <c r="Z546" i="100" s="1"/>
  <c r="Z574" i="100"/>
  <c r="T450" i="100"/>
  <c r="T546" i="100" s="1"/>
  <c r="T574" i="100"/>
  <c r="AW432" i="100"/>
  <c r="AA432" i="100"/>
  <c r="BD432" i="100"/>
  <c r="S575" i="100"/>
  <c r="S451" i="100"/>
  <c r="S547" i="100" s="1"/>
  <c r="K430" i="100" a="1"/>
  <c r="K430" i="100" s="1"/>
  <c r="AA451" i="100"/>
  <c r="AA547" i="100" s="1"/>
  <c r="AA575" i="100"/>
  <c r="S574" i="100"/>
  <c r="S450" i="100"/>
  <c r="S546" i="100" s="1"/>
  <c r="K437" i="100" a="1"/>
  <c r="K437" i="100" s="1"/>
  <c r="AO432" i="100"/>
  <c r="AN432" i="100"/>
  <c r="BJ286" i="100"/>
  <c r="BI287" i="100"/>
  <c r="BI367" i="100"/>
  <c r="BJ366" i="100"/>
  <c r="BI235" i="100"/>
  <c r="BH241" i="100"/>
  <c r="K432" i="100" l="1" a="1"/>
  <c r="K432" i="100" s="1"/>
  <c r="BJ235" i="100"/>
  <c r="BI241" i="100"/>
  <c r="BJ367" i="100"/>
  <c r="BK366" i="100"/>
  <c r="BK286" i="100"/>
  <c r="BJ287" i="100"/>
  <c r="BL286" i="100" l="1"/>
  <c r="BK287" i="100"/>
  <c r="BK235" i="100"/>
  <c r="BJ241" i="100"/>
  <c r="BL366" i="100"/>
  <c r="BK367" i="100"/>
  <c r="BL287" i="100" l="1"/>
  <c r="BM286" i="100"/>
  <c r="BM366" i="100"/>
  <c r="BL367" i="100"/>
  <c r="BL235" i="100"/>
  <c r="BK241" i="100"/>
  <c r="BM235" i="100" l="1"/>
  <c r="BL241" i="100"/>
  <c r="BN366" i="100"/>
  <c r="BM367" i="100"/>
  <c r="BN286" i="100"/>
  <c r="BM287" i="100"/>
  <c r="P752" i="100"/>
  <c r="P170" i="100" s="1"/>
  <c r="BO286" i="100" l="1"/>
  <c r="BN287" i="100"/>
  <c r="BO366" i="100"/>
  <c r="BN367" i="100"/>
  <c r="BN235" i="100"/>
  <c r="BM241" i="100"/>
  <c r="T752" i="100"/>
  <c r="T755" i="100"/>
  <c r="T225" i="100" s="1"/>
  <c r="T227" i="100" s="1"/>
  <c r="T331" i="100" s="1"/>
  <c r="P755" i="100"/>
  <c r="O752" i="100"/>
  <c r="O755" i="100"/>
  <c r="N755" i="100" s="1"/>
  <c r="M755" i="100" s="1"/>
  <c r="L755" i="100" s="1"/>
  <c r="V755" i="100"/>
  <c r="V225" i="100" s="1"/>
  <c r="V227" i="100" s="1"/>
  <c r="V331" i="100" s="1"/>
  <c r="V752" i="100"/>
  <c r="P181" i="100"/>
  <c r="P193" i="100"/>
  <c r="P192" i="100"/>
  <c r="P168" i="100"/>
  <c r="R752" i="100"/>
  <c r="R755" i="100"/>
  <c r="R225" i="100" s="1"/>
  <c r="R227" i="100" s="1"/>
  <c r="Q755" i="100"/>
  <c r="Q225" i="100" s="1"/>
  <c r="Q227" i="100" s="1"/>
  <c r="Q752" i="100"/>
  <c r="U755" i="100"/>
  <c r="U225" i="100" s="1"/>
  <c r="U227" i="100" s="1"/>
  <c r="U331" i="100" s="1"/>
  <c r="U752" i="100"/>
  <c r="N170" i="100"/>
  <c r="N750" i="100"/>
  <c r="P750" i="100"/>
  <c r="W755" i="100"/>
  <c r="W225" i="100" s="1"/>
  <c r="W227" i="100" s="1"/>
  <c r="W331" i="100" s="1"/>
  <c r="W752" i="100"/>
  <c r="N753" i="100" l="1"/>
  <c r="N754" i="100" s="1"/>
  <c r="BO235" i="100"/>
  <c r="BN241" i="100"/>
  <c r="Y755" i="100"/>
  <c r="Y225" i="100" s="1"/>
  <c r="Y227" i="100" s="1"/>
  <c r="Y331" i="100" s="1"/>
  <c r="Y752" i="100"/>
  <c r="BP366" i="100"/>
  <c r="BP367" i="100" s="1"/>
  <c r="BO367" i="100"/>
  <c r="BP286" i="100"/>
  <c r="BP287" i="100" s="1"/>
  <c r="BO287" i="100"/>
  <c r="W170" i="100"/>
  <c r="W750" i="100"/>
  <c r="U170" i="100"/>
  <c r="U750" i="100"/>
  <c r="Q170" i="100"/>
  <c r="Q750" i="100"/>
  <c r="M170" i="100"/>
  <c r="M753" i="100"/>
  <c r="M754" i="100" s="1"/>
  <c r="M750" i="100"/>
  <c r="L753" i="100"/>
  <c r="L754" i="100" s="1"/>
  <c r="V170" i="100"/>
  <c r="V750" i="100"/>
  <c r="O170" i="100"/>
  <c r="O750" i="100"/>
  <c r="T170" i="100"/>
  <c r="T750" i="100"/>
  <c r="S755" i="100"/>
  <c r="S225" i="100" s="1"/>
  <c r="S227" i="100" s="1"/>
  <c r="S752" i="100"/>
  <c r="N181" i="100"/>
  <c r="N193" i="100"/>
  <c r="N192" i="100"/>
  <c r="N168" i="100"/>
  <c r="L170" i="100"/>
  <c r="L750" i="100"/>
  <c r="R170" i="100"/>
  <c r="R750" i="100"/>
  <c r="Y170" i="100" l="1"/>
  <c r="Y750" i="100"/>
  <c r="BP235" i="100"/>
  <c r="BP241" i="100" s="1"/>
  <c r="BO241" i="100"/>
  <c r="Z755" i="100"/>
  <c r="Z225" i="100" s="1"/>
  <c r="Z752" i="100"/>
  <c r="X755" i="100"/>
  <c r="X225" i="100" s="1"/>
  <c r="X227" i="100" s="1"/>
  <c r="X331" i="100" s="1"/>
  <c r="X752" i="100"/>
  <c r="L192" i="100"/>
  <c r="L193" i="100"/>
  <c r="L168" i="100"/>
  <c r="S170" i="100"/>
  <c r="S750" i="100"/>
  <c r="U192" i="100"/>
  <c r="U361" i="100" s="1"/>
  <c r="U571" i="100" s="1"/>
  <c r="U181" i="100"/>
  <c r="U193" i="100"/>
  <c r="U362" i="100" s="1"/>
  <c r="U572" i="100" s="1"/>
  <c r="U215" i="100"/>
  <c r="U246" i="100" s="1"/>
  <c r="U248" i="100" s="1"/>
  <c r="U247" i="100" s="1"/>
  <c r="U168" i="100"/>
  <c r="O193" i="100"/>
  <c r="O192" i="100"/>
  <c r="O181" i="100"/>
  <c r="O168" i="100"/>
  <c r="R181" i="100"/>
  <c r="R193" i="100"/>
  <c r="R362" i="100" s="1"/>
  <c r="R572" i="100" s="1"/>
  <c r="R192" i="100"/>
  <c r="R361" i="100" s="1"/>
  <c r="R571" i="100" s="1"/>
  <c r="R215" i="100"/>
  <c r="R246" i="100" s="1"/>
  <c r="R248" i="100" s="1"/>
  <c r="R247" i="100" s="1"/>
  <c r="R168" i="100"/>
  <c r="R200" i="100" s="1"/>
  <c r="T193" i="100"/>
  <c r="T362" i="100" s="1"/>
  <c r="T572" i="100" s="1"/>
  <c r="T192" i="100"/>
  <c r="T361" i="100" s="1"/>
  <c r="T571" i="100" s="1"/>
  <c r="T181" i="100"/>
  <c r="T168" i="100"/>
  <c r="T200" i="100" s="1"/>
  <c r="T215" i="100"/>
  <c r="T246" i="100" s="1"/>
  <c r="T248" i="100" s="1"/>
  <c r="T247" i="100" s="1"/>
  <c r="V193" i="100"/>
  <c r="V362" i="100" s="1"/>
  <c r="V572" i="100" s="1"/>
  <c r="V181" i="100"/>
  <c r="V192" i="100"/>
  <c r="V361" i="100" s="1"/>
  <c r="V571" i="100" s="1"/>
  <c r="V215" i="100"/>
  <c r="V246" i="100" s="1"/>
  <c r="V248" i="100" s="1"/>
  <c r="V247" i="100" s="1"/>
  <c r="V168" i="100"/>
  <c r="V200" i="100" s="1"/>
  <c r="M193" i="100"/>
  <c r="M181" i="100"/>
  <c r="N183" i="100" s="1"/>
  <c r="M192" i="100"/>
  <c r="M168" i="100"/>
  <c r="Q192" i="100"/>
  <c r="Q361" i="100" s="1"/>
  <c r="Q193" i="100"/>
  <c r="Q362" i="100" s="1"/>
  <c r="Q181" i="100"/>
  <c r="Q183" i="100" s="1"/>
  <c r="Q215" i="100"/>
  <c r="Q168" i="100"/>
  <c r="Q200" i="100" s="1"/>
  <c r="W192" i="100"/>
  <c r="W361" i="100" s="1"/>
  <c r="W571" i="100" s="1"/>
  <c r="W176" i="100"/>
  <c r="W193" i="100"/>
  <c r="W362" i="100" s="1"/>
  <c r="W572" i="100" s="1"/>
  <c r="W181" i="100"/>
  <c r="W168" i="100"/>
  <c r="W200" i="100" s="1"/>
  <c r="W215" i="100"/>
  <c r="W246" i="100" s="1"/>
  <c r="W248" i="100" s="1"/>
  <c r="W247" i="100" s="1"/>
  <c r="X170" i="100" l="1"/>
  <c r="X750" i="100"/>
  <c r="Z750" i="100"/>
  <c r="Z170" i="100"/>
  <c r="AA176" i="100" s="1"/>
  <c r="Z227" i="100"/>
  <c r="Z331" i="100" s="1"/>
  <c r="Y181" i="100"/>
  <c r="Y215" i="100"/>
  <c r="Y246" i="100" s="1"/>
  <c r="Y248" i="100" s="1"/>
  <c r="Y247" i="100" s="1"/>
  <c r="Y192" i="100"/>
  <c r="Y361" i="100" s="1"/>
  <c r="Y571" i="100" s="1"/>
  <c r="Y193" i="100"/>
  <c r="Y362" i="100" s="1"/>
  <c r="Y572" i="100" s="1"/>
  <c r="Y168" i="100"/>
  <c r="Y200" i="100" s="1"/>
  <c r="U183" i="100"/>
  <c r="V183" i="100"/>
  <c r="W299" i="100"/>
  <c r="W296" i="100"/>
  <c r="W298" i="100"/>
  <c r="W297" i="100"/>
  <c r="S192" i="100"/>
  <c r="S361" i="100" s="1"/>
  <c r="S571" i="100" s="1"/>
  <c r="S193" i="100"/>
  <c r="S362" i="100" s="1"/>
  <c r="S572" i="100" s="1"/>
  <c r="S181" i="100"/>
  <c r="S183" i="100" s="1"/>
  <c r="S215" i="100"/>
  <c r="S246" i="100" s="1"/>
  <c r="S248" i="100" s="1"/>
  <c r="S247" i="100" s="1"/>
  <c r="S168" i="100"/>
  <c r="S200" i="100" s="1"/>
  <c r="U294" i="100"/>
  <c r="U293" i="100"/>
  <c r="U198" i="100"/>
  <c r="U201" i="100"/>
  <c r="U323" i="100"/>
  <c r="Q198" i="100"/>
  <c r="Q293" i="100"/>
  <c r="Q201" i="100"/>
  <c r="Q199" i="100" s="1"/>
  <c r="Q294" i="100"/>
  <c r="V299" i="100"/>
  <c r="V298" i="100"/>
  <c r="V297" i="100"/>
  <c r="V296" i="100"/>
  <c r="T294" i="100"/>
  <c r="T201" i="100"/>
  <c r="T199" i="100" s="1"/>
  <c r="T293" i="100"/>
  <c r="T198" i="100"/>
  <c r="T323" i="100"/>
  <c r="R297" i="100"/>
  <c r="R299" i="100"/>
  <c r="R298" i="100"/>
  <c r="R296" i="100"/>
  <c r="O183" i="100"/>
  <c r="P183" i="100"/>
  <c r="V198" i="100"/>
  <c r="V201" i="100"/>
  <c r="V199" i="100" s="1"/>
  <c r="V294" i="100"/>
  <c r="V323" i="100"/>
  <c r="V293" i="100"/>
  <c r="R323" i="100"/>
  <c r="R201" i="100"/>
  <c r="R199" i="100" s="1"/>
  <c r="R198" i="100"/>
  <c r="R294" i="100"/>
  <c r="R293" i="100"/>
  <c r="R183" i="100"/>
  <c r="W183" i="100"/>
  <c r="W201" i="100"/>
  <c r="W199" i="100" s="1"/>
  <c r="W293" i="100"/>
  <c r="W198" i="100"/>
  <c r="W323" i="100"/>
  <c r="W294" i="100"/>
  <c r="T299" i="100"/>
  <c r="T297" i="100"/>
  <c r="T298" i="100"/>
  <c r="T296" i="100"/>
  <c r="U200" i="100"/>
  <c r="T314" i="100" l="1"/>
  <c r="T349" i="100" s="1"/>
  <c r="T313" i="100"/>
  <c r="T354" i="100" s="1"/>
  <c r="W202" i="100"/>
  <c r="W311" i="100"/>
  <c r="W570" i="100" s="1"/>
  <c r="Y296" i="100"/>
  <c r="Y298" i="100"/>
  <c r="Y297" i="100"/>
  <c r="Y299" i="100"/>
  <c r="Y323" i="100"/>
  <c r="Y201" i="100"/>
  <c r="Y198" i="100"/>
  <c r="Y294" i="100"/>
  <c r="Y293" i="100"/>
  <c r="AA227" i="100"/>
  <c r="AA331" i="100" s="1"/>
  <c r="AB225" i="100"/>
  <c r="Z192" i="100"/>
  <c r="Z361" i="100" s="1"/>
  <c r="Z571" i="100" s="1"/>
  <c r="Z181" i="100"/>
  <c r="Z215" i="100"/>
  <c r="Z246" i="100" s="1"/>
  <c r="Z248" i="100" s="1"/>
  <c r="Z247" i="100" s="1"/>
  <c r="Z176" i="100"/>
  <c r="Z168" i="100"/>
  <c r="Z200" i="100" s="1"/>
  <c r="Z193" i="100"/>
  <c r="Z362" i="100" s="1"/>
  <c r="Z572" i="100" s="1"/>
  <c r="X176" i="100"/>
  <c r="X192" i="100"/>
  <c r="X361" i="100" s="1"/>
  <c r="X571" i="100" s="1"/>
  <c r="X215" i="100"/>
  <c r="X246" i="100" s="1"/>
  <c r="X248" i="100" s="1"/>
  <c r="X247" i="100" s="1"/>
  <c r="X181" i="100"/>
  <c r="X168" i="100"/>
  <c r="X193" i="100"/>
  <c r="X362" i="100" s="1"/>
  <c r="X572" i="100" s="1"/>
  <c r="Y176" i="100"/>
  <c r="T315" i="100"/>
  <c r="T566" i="100" s="1"/>
  <c r="T316" i="100"/>
  <c r="T346" i="100" s="1"/>
  <c r="R311" i="100"/>
  <c r="R570" i="100" s="1"/>
  <c r="T183" i="100"/>
  <c r="R310" i="100"/>
  <c r="V310" i="100"/>
  <c r="V202" i="100"/>
  <c r="R316" i="100"/>
  <c r="T202" i="100"/>
  <c r="V316" i="100"/>
  <c r="Q202" i="100"/>
  <c r="U301" i="100"/>
  <c r="U318" i="100" s="1"/>
  <c r="U303" i="100"/>
  <c r="U320" i="100" s="1"/>
  <c r="U302" i="100"/>
  <c r="U319" i="100" s="1"/>
  <c r="U299" i="100"/>
  <c r="U316" i="100" s="1"/>
  <c r="U199" i="100"/>
  <c r="U296" i="100"/>
  <c r="U313" i="100" s="1"/>
  <c r="U298" i="100"/>
  <c r="U315" i="100" s="1"/>
  <c r="U297" i="100"/>
  <c r="U314" i="100" s="1"/>
  <c r="R314" i="100"/>
  <c r="T310" i="100"/>
  <c r="V313" i="100"/>
  <c r="U202" i="100"/>
  <c r="S296" i="100"/>
  <c r="S298" i="100"/>
  <c r="S299" i="100"/>
  <c r="S297" i="100"/>
  <c r="W315" i="100"/>
  <c r="W310" i="100"/>
  <c r="R202" i="100"/>
  <c r="V311" i="100"/>
  <c r="V570" i="100" s="1"/>
  <c r="R313" i="100"/>
  <c r="T301" i="100"/>
  <c r="T318" i="100" s="1"/>
  <c r="T303" i="100"/>
  <c r="T320" i="100" s="1"/>
  <c r="T302" i="100"/>
  <c r="T319" i="100" s="1"/>
  <c r="V314" i="100"/>
  <c r="U310" i="100"/>
  <c r="S294" i="100"/>
  <c r="S323" i="100"/>
  <c r="S198" i="100"/>
  <c r="S201" i="100"/>
  <c r="S293" i="100"/>
  <c r="W313" i="100"/>
  <c r="W302" i="100"/>
  <c r="W319" i="100" s="1"/>
  <c r="W303" i="100"/>
  <c r="W320" i="100" s="1"/>
  <c r="W301" i="100"/>
  <c r="W318" i="100" s="1"/>
  <c r="R303" i="100"/>
  <c r="R320" i="100" s="1"/>
  <c r="R532" i="100" s="1"/>
  <c r="R302" i="100"/>
  <c r="R301" i="100"/>
  <c r="V302" i="100"/>
  <c r="V319" i="100" s="1"/>
  <c r="V301" i="100"/>
  <c r="V318" i="100" s="1"/>
  <c r="V303" i="100"/>
  <c r="V320" i="100" s="1"/>
  <c r="R315" i="100"/>
  <c r="T311" i="100"/>
  <c r="T570" i="100" s="1"/>
  <c r="V315" i="100"/>
  <c r="U311" i="100"/>
  <c r="U570" i="100" s="1"/>
  <c r="W314" i="100"/>
  <c r="W316" i="100"/>
  <c r="T567" i="100" l="1"/>
  <c r="T565" i="100"/>
  <c r="T345" i="100"/>
  <c r="T569" i="100"/>
  <c r="Y202" i="100"/>
  <c r="T564" i="100"/>
  <c r="Y183" i="100"/>
  <c r="X183" i="100"/>
  <c r="Z293" i="100"/>
  <c r="Z323" i="100"/>
  <c r="Z294" i="100"/>
  <c r="Z198" i="100"/>
  <c r="Z201" i="100"/>
  <c r="Y301" i="100"/>
  <c r="Y318" i="100" s="1"/>
  <c r="Y303" i="100"/>
  <c r="Y320" i="100" s="1"/>
  <c r="Y302" i="100"/>
  <c r="Y319" i="100" s="1"/>
  <c r="Y315" i="100"/>
  <c r="AB227" i="100"/>
  <c r="AB331" i="100" s="1"/>
  <c r="AC225" i="100"/>
  <c r="Y310" i="100"/>
  <c r="Y313" i="100"/>
  <c r="Z299" i="100"/>
  <c r="Z296" i="100"/>
  <c r="Z298" i="100"/>
  <c r="Z297" i="100"/>
  <c r="Y311" i="100"/>
  <c r="Y570" i="100" s="1"/>
  <c r="Y316" i="100"/>
  <c r="Y199" i="100"/>
  <c r="X200" i="100"/>
  <c r="X294" i="100"/>
  <c r="X201" i="100"/>
  <c r="X198" i="100"/>
  <c r="X293" i="100"/>
  <c r="X323" i="100"/>
  <c r="Z183" i="100"/>
  <c r="Y314" i="100"/>
  <c r="R318" i="100"/>
  <c r="W346" i="100"/>
  <c r="W564" i="100"/>
  <c r="W354" i="100"/>
  <c r="W567" i="100"/>
  <c r="W565" i="100"/>
  <c r="W349" i="100"/>
  <c r="V569" i="100"/>
  <c r="V566" i="100"/>
  <c r="V345" i="100"/>
  <c r="R345" i="100"/>
  <c r="R566" i="100"/>
  <c r="R569" i="100"/>
  <c r="V568" i="100"/>
  <c r="V344" i="100"/>
  <c r="V532" i="100"/>
  <c r="R344" i="100"/>
  <c r="R568" i="100"/>
  <c r="W344" i="100"/>
  <c r="W568" i="100"/>
  <c r="W532" i="100"/>
  <c r="S310" i="100"/>
  <c r="S311" i="100"/>
  <c r="S570" i="100" s="1"/>
  <c r="W566" i="100"/>
  <c r="W569" i="100"/>
  <c r="W345" i="100"/>
  <c r="S316" i="100"/>
  <c r="V567" i="100"/>
  <c r="V354" i="100"/>
  <c r="R349" i="100"/>
  <c r="R538" i="100" s="1"/>
  <c r="R565" i="100"/>
  <c r="U345" i="100"/>
  <c r="U569" i="100"/>
  <c r="U566" i="100"/>
  <c r="U344" i="100"/>
  <c r="U532" i="100"/>
  <c r="U568" i="100"/>
  <c r="S301" i="100"/>
  <c r="S318" i="100" s="1"/>
  <c r="S303" i="100"/>
  <c r="S320" i="100" s="1"/>
  <c r="S302" i="100"/>
  <c r="S319" i="100" s="1"/>
  <c r="T533" i="100"/>
  <c r="T355" i="100"/>
  <c r="S315" i="100"/>
  <c r="U354" i="100"/>
  <c r="U567" i="100"/>
  <c r="U534" i="100"/>
  <c r="U350" i="100"/>
  <c r="U533" i="100"/>
  <c r="U355" i="100"/>
  <c r="T538" i="100"/>
  <c r="V355" i="100"/>
  <c r="V533" i="100"/>
  <c r="V349" i="100"/>
  <c r="V565" i="100"/>
  <c r="V534" i="100"/>
  <c r="V350" i="100"/>
  <c r="R319" i="100"/>
  <c r="W533" i="100"/>
  <c r="W355" i="100"/>
  <c r="W534" i="100"/>
  <c r="W350" i="100"/>
  <c r="S202" i="100"/>
  <c r="T350" i="100"/>
  <c r="T534" i="100"/>
  <c r="S314" i="100"/>
  <c r="S313" i="100"/>
  <c r="R346" i="100"/>
  <c r="R564" i="100"/>
  <c r="T344" i="100"/>
  <c r="T532" i="100"/>
  <c r="T568" i="100"/>
  <c r="R354" i="100"/>
  <c r="R567" i="100"/>
  <c r="S199" i="100"/>
  <c r="U565" i="100"/>
  <c r="U349" i="100"/>
  <c r="U564" i="100"/>
  <c r="U346" i="100"/>
  <c r="V564" i="100"/>
  <c r="V346" i="100"/>
  <c r="Z316" i="100" l="1"/>
  <c r="Z315" i="100"/>
  <c r="Z566" i="100" s="1"/>
  <c r="Z314" i="100"/>
  <c r="Z313" i="100"/>
  <c r="Z567" i="100" s="1"/>
  <c r="R350" i="100"/>
  <c r="R534" i="100"/>
  <c r="R355" i="100"/>
  <c r="R533" i="100"/>
  <c r="Z310" i="100"/>
  <c r="X202" i="100"/>
  <c r="X310" i="100"/>
  <c r="X299" i="100"/>
  <c r="X316" i="100" s="1"/>
  <c r="X298" i="100"/>
  <c r="X315" i="100" s="1"/>
  <c r="X296" i="100"/>
  <c r="X297" i="100"/>
  <c r="X314" i="100" s="1"/>
  <c r="X199" i="100"/>
  <c r="Y354" i="100"/>
  <c r="Y567" i="100"/>
  <c r="Y568" i="100"/>
  <c r="Y532" i="100"/>
  <c r="Y344" i="100"/>
  <c r="Y569" i="100"/>
  <c r="Y345" i="100"/>
  <c r="Y566" i="100"/>
  <c r="Z302" i="100"/>
  <c r="Z319" i="100" s="1"/>
  <c r="Z199" i="100"/>
  <c r="Z303" i="100"/>
  <c r="Z320" i="100" s="1"/>
  <c r="Z301" i="100"/>
  <c r="Y565" i="100"/>
  <c r="Y349" i="100"/>
  <c r="X302" i="100"/>
  <c r="X319" i="100" s="1"/>
  <c r="X301" i="100"/>
  <c r="X318" i="100" s="1"/>
  <c r="X303" i="100"/>
  <c r="X320" i="100" s="1"/>
  <c r="Y564" i="100"/>
  <c r="Y346" i="100"/>
  <c r="Y534" i="100"/>
  <c r="Y350" i="100"/>
  <c r="Y533" i="100"/>
  <c r="Y355" i="100"/>
  <c r="Z202" i="100"/>
  <c r="X311" i="100"/>
  <c r="X570" i="100" s="1"/>
  <c r="AD225" i="100"/>
  <c r="AC227" i="100"/>
  <c r="AC331" i="100" s="1"/>
  <c r="Z311" i="100"/>
  <c r="U538" i="100"/>
  <c r="S567" i="100"/>
  <c r="S354" i="100"/>
  <c r="S569" i="100"/>
  <c r="S566" i="100"/>
  <c r="S345" i="100"/>
  <c r="S534" i="100"/>
  <c r="S350" i="100"/>
  <c r="S355" i="100"/>
  <c r="S533" i="100"/>
  <c r="U461" i="100"/>
  <c r="U187" i="100"/>
  <c r="W187" i="100"/>
  <c r="W461" i="100"/>
  <c r="V187" i="100"/>
  <c r="V461" i="100"/>
  <c r="W538" i="100"/>
  <c r="S565" i="100"/>
  <c r="S349" i="100"/>
  <c r="V538" i="100"/>
  <c r="R187" i="100"/>
  <c r="R461" i="100"/>
  <c r="T187" i="100"/>
  <c r="T461" i="100"/>
  <c r="S568" i="100"/>
  <c r="S344" i="100"/>
  <c r="S532" i="100"/>
  <c r="S564" i="100"/>
  <c r="S346" i="100"/>
  <c r="Z346" i="100" l="1"/>
  <c r="Z564" i="100"/>
  <c r="Z569" i="100"/>
  <c r="Z345" i="100"/>
  <c r="Z354" i="100"/>
  <c r="Z565" i="100"/>
  <c r="Z349" i="100"/>
  <c r="Z538" i="100" s="1"/>
  <c r="T584" i="100"/>
  <c r="X350" i="100"/>
  <c r="X534" i="100"/>
  <c r="X565" i="100"/>
  <c r="X349" i="100"/>
  <c r="Z570" i="100"/>
  <c r="AE225" i="100"/>
  <c r="AD227" i="100"/>
  <c r="AD331" i="100" s="1"/>
  <c r="X344" i="100"/>
  <c r="X568" i="100"/>
  <c r="X532" i="100"/>
  <c r="Z350" i="100"/>
  <c r="Z534" i="100"/>
  <c r="X313" i="100"/>
  <c r="AA192" i="100"/>
  <c r="AA361" i="100" s="1"/>
  <c r="AA571" i="100" s="1"/>
  <c r="AA215" i="100"/>
  <c r="AA193" i="100"/>
  <c r="AA362" i="100" s="1"/>
  <c r="AA572" i="100" s="1"/>
  <c r="X355" i="100"/>
  <c r="X533" i="100"/>
  <c r="Y538" i="100"/>
  <c r="Z318" i="100"/>
  <c r="Y461" i="100"/>
  <c r="Y187" i="100"/>
  <c r="X345" i="100"/>
  <c r="X569" i="100"/>
  <c r="X566" i="100"/>
  <c r="Z532" i="100"/>
  <c r="Z568" i="100"/>
  <c r="Z344" i="100"/>
  <c r="X346" i="100"/>
  <c r="X564" i="100"/>
  <c r="W463" i="100"/>
  <c r="W577" i="100" s="1"/>
  <c r="W462" i="100"/>
  <c r="W576" i="100" s="1"/>
  <c r="U463" i="100"/>
  <c r="U577" i="100" s="1"/>
  <c r="U462" i="100"/>
  <c r="U576" i="100" s="1"/>
  <c r="S461" i="100"/>
  <c r="R463" i="100"/>
  <c r="R577" i="100" s="1"/>
  <c r="R462" i="100"/>
  <c r="R576" i="100" s="1"/>
  <c r="T463" i="100"/>
  <c r="T577" i="100" s="1"/>
  <c r="T462" i="100"/>
  <c r="T576" i="100" s="1"/>
  <c r="V463" i="100"/>
  <c r="V577" i="100" s="1"/>
  <c r="V462" i="100"/>
  <c r="V576" i="100" s="1"/>
  <c r="S538" i="100"/>
  <c r="S187" i="100"/>
  <c r="AA252" i="100" l="1"/>
  <c r="AA246" i="100"/>
  <c r="AA248" i="100" s="1"/>
  <c r="AA247" i="100" s="1"/>
  <c r="AB247" i="100" s="1"/>
  <c r="AC247" i="100" s="1"/>
  <c r="AD247" i="100" s="1"/>
  <c r="AE247" i="100" s="1"/>
  <c r="AF247" i="100" s="1"/>
  <c r="AG247" i="100" s="1"/>
  <c r="AH247" i="100" s="1"/>
  <c r="AI247" i="100" s="1"/>
  <c r="AJ247" i="100" s="1"/>
  <c r="AK247" i="100" s="1"/>
  <c r="AL247" i="100" s="1"/>
  <c r="AM247" i="100" s="1"/>
  <c r="AN247" i="100" s="1"/>
  <c r="AO247" i="100" s="1"/>
  <c r="AP247" i="100" s="1"/>
  <c r="AQ247" i="100" s="1"/>
  <c r="AR247" i="100" s="1"/>
  <c r="AS247" i="100" s="1"/>
  <c r="AT247" i="100" s="1"/>
  <c r="AU247" i="100" s="1"/>
  <c r="AV247" i="100" s="1"/>
  <c r="AW247" i="100" s="1"/>
  <c r="AX247" i="100" s="1"/>
  <c r="AY247" i="100" s="1"/>
  <c r="AZ247" i="100" s="1"/>
  <c r="BA247" i="100" s="1"/>
  <c r="BB247" i="100" s="1"/>
  <c r="BC247" i="100" s="1"/>
  <c r="BD247" i="100" s="1"/>
  <c r="BE247" i="100" s="1"/>
  <c r="BF247" i="100" s="1"/>
  <c r="BG247" i="100" s="1"/>
  <c r="BH247" i="100" s="1"/>
  <c r="BI247" i="100" s="1"/>
  <c r="BJ247" i="100" s="1"/>
  <c r="BK247" i="100" s="1"/>
  <c r="BL247" i="100" s="1"/>
  <c r="BM247" i="100" s="1"/>
  <c r="BN247" i="100" s="1"/>
  <c r="BO247" i="100" s="1"/>
  <c r="BP247" i="100" s="1"/>
  <c r="Y462" i="100"/>
  <c r="Y576" i="100" s="1"/>
  <c r="Y463" i="100"/>
  <c r="Y577" i="100" s="1"/>
  <c r="Y584" i="100"/>
  <c r="X461" i="100"/>
  <c r="X187" i="100"/>
  <c r="AE227" i="100"/>
  <c r="AE331" i="100" s="1"/>
  <c r="AF225" i="100"/>
  <c r="Z187" i="100"/>
  <c r="Z461" i="100"/>
  <c r="X567" i="100"/>
  <c r="X354" i="100"/>
  <c r="X538" i="100"/>
  <c r="Z355" i="100"/>
  <c r="Z533" i="100"/>
  <c r="V584" i="100"/>
  <c r="U584" i="100"/>
  <c r="S462" i="100"/>
  <c r="S576" i="100" s="1"/>
  <c r="S463" i="100"/>
  <c r="S577" i="100" s="1"/>
  <c r="W584" i="100"/>
  <c r="R584" i="100" l="1"/>
  <c r="Z463" i="100"/>
  <c r="Z577" i="100" s="1"/>
  <c r="Z462" i="100"/>
  <c r="Z576" i="100" s="1"/>
  <c r="AG225" i="100"/>
  <c r="AF227" i="100"/>
  <c r="AF331" i="100" s="1"/>
  <c r="X462" i="100"/>
  <c r="X576" i="100" s="1"/>
  <c r="X463" i="100"/>
  <c r="X577" i="100" s="1"/>
  <c r="S584" i="100"/>
  <c r="X584" i="100" l="1"/>
  <c r="Z584" i="100"/>
  <c r="AG227" i="100"/>
  <c r="AG331" i="100" s="1"/>
  <c r="AH225" i="100"/>
  <c r="AI225" i="100" l="1"/>
  <c r="AH227" i="100"/>
  <c r="AH331" i="100" s="1"/>
  <c r="AA584" i="100" l="1"/>
  <c r="AJ225" i="100"/>
  <c r="AI227" i="100"/>
  <c r="AI331" i="100" s="1"/>
  <c r="AJ227" i="100" l="1"/>
  <c r="AJ331" i="100" s="1"/>
  <c r="AK225" i="100"/>
  <c r="AB584" i="100"/>
  <c r="AK227" i="100" l="1"/>
  <c r="AK331" i="100" s="1"/>
  <c r="AL225" i="100"/>
  <c r="AM225" i="100" l="1"/>
  <c r="AL227" i="100"/>
  <c r="AL331" i="100" s="1"/>
  <c r="AD584" i="100" l="1"/>
  <c r="AN225" i="100"/>
  <c r="AM227" i="100"/>
  <c r="AM331" i="100" s="1"/>
  <c r="AE584" i="100"/>
  <c r="AF584" i="100" l="1"/>
  <c r="AN227" i="100"/>
  <c r="AN331" i="100" s="1"/>
  <c r="AO225" i="100"/>
  <c r="AP225" i="100" l="1"/>
  <c r="AO227" i="100"/>
  <c r="AO331" i="100" s="1"/>
  <c r="AG584" i="100" l="1"/>
  <c r="AQ225" i="100"/>
  <c r="AP227" i="100"/>
  <c r="AP331" i="100" s="1"/>
  <c r="AR225" i="100" l="1"/>
  <c r="AQ227" i="100"/>
  <c r="AQ331" i="100" s="1"/>
  <c r="AH584" i="100"/>
  <c r="AI584" i="100" l="1"/>
  <c r="AR227" i="100"/>
  <c r="AR331" i="100" s="1"/>
  <c r="AS225" i="100"/>
  <c r="AJ584" i="100" l="1"/>
  <c r="AT225" i="100"/>
  <c r="AS227" i="100"/>
  <c r="AS331" i="100" s="1"/>
  <c r="AU225" i="100" l="1"/>
  <c r="AT227" i="100"/>
  <c r="AT331" i="100" s="1"/>
  <c r="AK584" i="100"/>
  <c r="AL584" i="100"/>
  <c r="AV225" i="100" l="1"/>
  <c r="AU227" i="100"/>
  <c r="AU331" i="100" s="1"/>
  <c r="AV227" i="100" l="1"/>
  <c r="AV331" i="100" s="1"/>
  <c r="AW225" i="100"/>
  <c r="AM584" i="100"/>
  <c r="AN584" i="100" l="1"/>
  <c r="AX225" i="100"/>
  <c r="AW227" i="100"/>
  <c r="AW331" i="100" s="1"/>
  <c r="AO584" i="100" l="1"/>
  <c r="AX227" i="100"/>
  <c r="AX331" i="100" s="1"/>
  <c r="AY225" i="100"/>
  <c r="AY227" i="100" l="1"/>
  <c r="AY331" i="100" s="1"/>
  <c r="AZ225" i="100"/>
  <c r="AP584" i="100"/>
  <c r="BA225" i="100" l="1"/>
  <c r="AZ227" i="100"/>
  <c r="AZ331" i="100" s="1"/>
  <c r="AQ584" i="100"/>
  <c r="AR584" i="100" l="1"/>
  <c r="BB225" i="100"/>
  <c r="BA227" i="100"/>
  <c r="BA331" i="100" s="1"/>
  <c r="BB227" i="100" l="1"/>
  <c r="BB331" i="100" s="1"/>
  <c r="BC225" i="100"/>
  <c r="AS584" i="100"/>
  <c r="BC227" i="100" l="1"/>
  <c r="BC331" i="100" s="1"/>
  <c r="BD225" i="100"/>
  <c r="AT584" i="100"/>
  <c r="BE225" i="100" l="1"/>
  <c r="BD227" i="100"/>
  <c r="BD331" i="100" s="1"/>
  <c r="AU584" i="100"/>
  <c r="BE227" i="100" l="1"/>
  <c r="BE331" i="100" s="1"/>
  <c r="BF225" i="100"/>
  <c r="AV584" i="100"/>
  <c r="AW584" i="100" l="1"/>
  <c r="BF227" i="100"/>
  <c r="BF331" i="100" s="1"/>
  <c r="BG225" i="100"/>
  <c r="BH225" i="100" l="1"/>
  <c r="BG227" i="100"/>
  <c r="BG331" i="100" s="1"/>
  <c r="AX584" i="100"/>
  <c r="AY584" i="100" l="1"/>
  <c r="BH227" i="100"/>
  <c r="BH331" i="100" s="1"/>
  <c r="BI225" i="100"/>
  <c r="BJ225" i="100" l="1"/>
  <c r="BI227" i="100"/>
  <c r="BI331" i="100" s="1"/>
  <c r="AZ584" i="100"/>
  <c r="BJ227" i="100" l="1"/>
  <c r="BJ331" i="100" s="1"/>
  <c r="BK225" i="100"/>
  <c r="BA584" i="100"/>
  <c r="BK227" i="100" l="1"/>
  <c r="BK331" i="100" s="1"/>
  <c r="BL225" i="100"/>
  <c r="BB584" i="100"/>
  <c r="BC584" i="100" l="1"/>
  <c r="BL227" i="100"/>
  <c r="BL331" i="100" s="1"/>
  <c r="BM225" i="100"/>
  <c r="BD584" i="100" l="1"/>
  <c r="BM227" i="100"/>
  <c r="BM331" i="100" s="1"/>
  <c r="K331" i="100" s="1" a="1"/>
  <c r="K331" i="100" s="1"/>
  <c r="BN225" i="100"/>
  <c r="BE584" i="100" l="1"/>
  <c r="BN227" i="100"/>
  <c r="BN331" i="100" s="1"/>
  <c r="BO225" i="100"/>
  <c r="BO227" i="100" l="1"/>
  <c r="BO331" i="100" s="1"/>
  <c r="BP225" i="100"/>
  <c r="BP227" i="100" s="1"/>
  <c r="BP331" i="100" s="1"/>
  <c r="BF584" i="100"/>
  <c r="BG584" i="100" l="1"/>
  <c r="BH584" i="100" l="1"/>
  <c r="BI584" i="100" l="1"/>
  <c r="BJ584" i="100" l="1"/>
  <c r="BK584" i="100" l="1"/>
  <c r="BL584" i="100" l="1"/>
  <c r="BM584" i="100" l="1"/>
  <c r="BO584" i="100"/>
  <c r="BN584" i="100"/>
  <c r="BP584" i="100" l="1"/>
  <c r="AC584" i="100" l="1"/>
  <c r="AH261" i="100"/>
  <c r="AH262" i="100" s="1"/>
  <c r="AI261" i="100"/>
  <c r="AI262" i="100" s="1"/>
  <c r="AK261" i="100"/>
  <c r="AK262" i="100" s="1"/>
  <c r="U261" i="100"/>
  <c r="U262" i="100" s="1"/>
  <c r="AC261" i="100"/>
  <c r="AC262" i="100" s="1"/>
  <c r="AG261" i="100"/>
  <c r="AG262" i="100" s="1"/>
  <c r="AJ261" i="100"/>
  <c r="AJ262" i="100" s="1"/>
  <c r="AJ263" i="100" s="1"/>
  <c r="AJ264" i="100" s="1"/>
  <c r="AN261" i="100"/>
  <c r="AN262" i="100" s="1"/>
  <c r="W261" i="100"/>
  <c r="W262" i="100" s="1"/>
  <c r="Z261" i="100"/>
  <c r="Z262" i="100" s="1"/>
  <c r="AO261" i="100"/>
  <c r="AO262" i="100" s="1"/>
  <c r="AR261" i="100"/>
  <c r="AR262" i="100" s="1"/>
  <c r="AD261" i="100"/>
  <c r="AD262" i="100" s="1"/>
  <c r="AM261" i="100"/>
  <c r="AM262" i="100" s="1"/>
  <c r="AW261" i="100"/>
  <c r="AW262" i="100" s="1"/>
  <c r="AT261" i="100"/>
  <c r="AT262" i="100" s="1"/>
  <c r="AY261" i="100"/>
  <c r="AY262" i="100" s="1"/>
  <c r="AZ261" i="100"/>
  <c r="AZ262" i="100" s="1"/>
  <c r="BA261" i="100"/>
  <c r="BA262" i="100" s="1"/>
  <c r="AS261" i="100"/>
  <c r="AS262" i="100" s="1"/>
  <c r="BB261" i="100"/>
  <c r="BB262" i="100" s="1"/>
  <c r="BC261" i="100"/>
  <c r="BC262" i="100" s="1"/>
  <c r="AV261" i="100"/>
  <c r="AV262" i="100" s="1"/>
  <c r="AP261" i="100"/>
  <c r="AP262" i="100" s="1"/>
  <c r="BE261" i="100"/>
  <c r="BE262" i="100" s="1"/>
  <c r="T261" i="100"/>
  <c r="AU261" i="100"/>
  <c r="AU262" i="100" s="1"/>
  <c r="AX261" i="100"/>
  <c r="AX262" i="100" s="1"/>
  <c r="BJ261" i="100"/>
  <c r="BJ262" i="100" s="1"/>
  <c r="AQ261" i="100"/>
  <c r="AQ262" i="100" s="1"/>
  <c r="BD261" i="100"/>
  <c r="BD262" i="100" s="1"/>
  <c r="BF261" i="100"/>
  <c r="BF262" i="100" s="1"/>
  <c r="AF261" i="100"/>
  <c r="AF262" i="100" s="1"/>
  <c r="Y261" i="100"/>
  <c r="Y262" i="100" s="1"/>
  <c r="BM261" i="100"/>
  <c r="BM262" i="100" s="1"/>
  <c r="AA261" i="100"/>
  <c r="AA262" i="100" s="1"/>
  <c r="AE261" i="100"/>
  <c r="AE262" i="100" s="1"/>
  <c r="AB261" i="100"/>
  <c r="AB262" i="100" s="1"/>
  <c r="AL261" i="100"/>
  <c r="AL262" i="100" s="1"/>
  <c r="BG261" i="100"/>
  <c r="BG262" i="100" s="1"/>
  <c r="BH261" i="100"/>
  <c r="BH262" i="100" s="1"/>
  <c r="BI261" i="100"/>
  <c r="BI262" i="100" s="1"/>
  <c r="BK261" i="100"/>
  <c r="BK262" i="100" s="1"/>
  <c r="BN261" i="100"/>
  <c r="BN262" i="100" s="1"/>
  <c r="BO261" i="100"/>
  <c r="BO262" i="100" s="1"/>
  <c r="BL261" i="100"/>
  <c r="BL262" i="100" s="1"/>
  <c r="V261" i="100"/>
  <c r="V262" i="100" s="1"/>
  <c r="BP261" i="100"/>
  <c r="BP262" i="100" s="1"/>
  <c r="BO263" i="100" l="1"/>
  <c r="BO264" i="100" s="1"/>
  <c r="AE263" i="100"/>
  <c r="AE264" i="100" s="1"/>
  <c r="Y263" i="100"/>
  <c r="Y264" i="100" s="1"/>
  <c r="AW263" i="100"/>
  <c r="AW264" i="100" s="1"/>
  <c r="BP263" i="100"/>
  <c r="BP264" i="100" s="1"/>
  <c r="AQ263" i="100"/>
  <c r="AQ264" i="100" s="1"/>
  <c r="AU263" i="100"/>
  <c r="AU264" i="100" s="1"/>
  <c r="AP263" i="100"/>
  <c r="AP264" i="100" s="1"/>
  <c r="AV263" i="100"/>
  <c r="AV264" i="100" s="1"/>
  <c r="BK263" i="100"/>
  <c r="BK264" i="100" s="1"/>
  <c r="BD263" i="100"/>
  <c r="BD264" i="100" s="1"/>
  <c r="BJ263" i="100"/>
  <c r="BJ264" i="100" s="1"/>
  <c r="BL263" i="100"/>
  <c r="BL264" i="100" s="1"/>
  <c r="BN263" i="100"/>
  <c r="BN264" i="100" s="1"/>
  <c r="BG263" i="100"/>
  <c r="BG264" i="100" s="1"/>
  <c r="AB263" i="100"/>
  <c r="AB264" i="100" s="1"/>
  <c r="AY263" i="100"/>
  <c r="AY264" i="100" s="1"/>
  <c r="Z263" i="100"/>
  <c r="Z264" i="100" s="1"/>
  <c r="BH263" i="100"/>
  <c r="BH264" i="100" s="1"/>
  <c r="AL263" i="100"/>
  <c r="AL264" i="100" s="1"/>
  <c r="BF263" i="100"/>
  <c r="BF264" i="100" s="1"/>
  <c r="AX263" i="100"/>
  <c r="AX264" i="100" s="1"/>
  <c r="BC263" i="100"/>
  <c r="BC264" i="100" s="1"/>
  <c r="V263" i="100"/>
  <c r="V264" i="100" s="1"/>
  <c r="BI263" i="100"/>
  <c r="BI264" i="100" s="1"/>
  <c r="T262" i="100"/>
  <c r="BE263" i="100"/>
  <c r="BE264" i="100" s="1"/>
  <c r="BA263" i="100"/>
  <c r="BA264" i="100" s="1"/>
  <c r="AG263" i="100"/>
  <c r="AG264" i="100" s="1"/>
  <c r="BM263" i="100"/>
  <c r="BM264" i="100" s="1"/>
  <c r="BB263" i="100"/>
  <c r="BB264" i="100" s="1"/>
  <c r="AS263" i="100"/>
  <c r="AS264" i="100" s="1"/>
  <c r="AZ263" i="100"/>
  <c r="AZ264" i="100" s="1"/>
  <c r="AT263" i="100"/>
  <c r="AT264" i="100" s="1"/>
  <c r="AD263" i="100"/>
  <c r="AD264" i="100" s="1"/>
  <c r="AO263" i="100"/>
  <c r="AO264" i="100" s="1"/>
  <c r="W263" i="100"/>
  <c r="W264" i="100" s="1"/>
  <c r="U263" i="100"/>
  <c r="U264" i="100" s="1"/>
  <c r="AK263" i="100"/>
  <c r="AK264" i="100" s="1"/>
  <c r="AA263" i="100"/>
  <c r="AA264" i="100" s="1"/>
  <c r="AF263" i="100"/>
  <c r="AF264" i="100" s="1"/>
  <c r="AM263" i="100"/>
  <c r="AM264" i="100" s="1"/>
  <c r="AR263" i="100"/>
  <c r="AR264" i="100" s="1"/>
  <c r="AI263" i="100"/>
  <c r="AI264" i="100" s="1"/>
  <c r="AN263" i="100"/>
  <c r="AN264" i="100" s="1"/>
  <c r="AC263" i="100"/>
  <c r="AC264" i="100" s="1"/>
  <c r="AH263" i="100"/>
  <c r="AH264" i="100" s="1"/>
  <c r="T263" i="100" l="1"/>
  <c r="T264" i="100" l="1"/>
  <c r="K263" i="100" a="1"/>
  <c r="K263" i="100" s="1"/>
  <c r="K264" i="100" l="1" a="1"/>
  <c r="K264" i="100" s="1"/>
  <c r="R269" i="100" l="1"/>
  <c r="R270" i="100" s="1"/>
  <c r="S269" i="100"/>
  <c r="S270" i="100" s="1"/>
  <c r="X269" i="100"/>
  <c r="X270" i="100" s="1"/>
  <c r="BR268" i="100"/>
  <c r="R274" i="100" l="1"/>
  <c r="R280" i="100" s="1"/>
  <c r="R304" i="100" s="1"/>
  <c r="R321" i="100" s="1"/>
  <c r="BS268" i="100"/>
  <c r="BO268" i="100" s="1"/>
  <c r="BO269" i="100" s="1"/>
  <c r="R271" i="100"/>
  <c r="X274" i="100"/>
  <c r="X276" i="100" s="1"/>
  <c r="X271" i="100"/>
  <c r="S271" i="100"/>
  <c r="S274" i="100"/>
  <c r="S276" i="100" s="1"/>
  <c r="R275" i="100" l="1"/>
  <c r="R276" i="100"/>
  <c r="R305" i="100"/>
  <c r="R306" i="100" s="1"/>
  <c r="T268" i="100"/>
  <c r="T269" i="100" s="1"/>
  <c r="T274" i="100" s="1"/>
  <c r="AN268" i="100"/>
  <c r="AN269" i="100" s="1"/>
  <c r="AN270" i="100" s="1"/>
  <c r="AK268" i="100"/>
  <c r="AK269" i="100" s="1"/>
  <c r="AK274" i="100" s="1"/>
  <c r="BB268" i="100"/>
  <c r="BB269" i="100" s="1"/>
  <c r="BB270" i="100" s="1"/>
  <c r="BA268" i="100"/>
  <c r="BA269" i="100" s="1"/>
  <c r="BA270" i="100" s="1"/>
  <c r="W268" i="100"/>
  <c r="W269" i="100" s="1"/>
  <c r="W270" i="100" s="1"/>
  <c r="BD268" i="100"/>
  <c r="BD269" i="100" s="1"/>
  <c r="BD274" i="100" s="1"/>
  <c r="V268" i="100"/>
  <c r="V269" i="100" s="1"/>
  <c r="V270" i="100" s="1"/>
  <c r="AM268" i="100"/>
  <c r="AM269" i="100" s="1"/>
  <c r="AM270" i="100" s="1"/>
  <c r="U268" i="100"/>
  <c r="U269" i="100" s="1"/>
  <c r="U274" i="100" s="1"/>
  <c r="AL268" i="100"/>
  <c r="AL269" i="100" s="1"/>
  <c r="AL274" i="100" s="1"/>
  <c r="BC268" i="100"/>
  <c r="BC269" i="100" s="1"/>
  <c r="BC270" i="100" s="1"/>
  <c r="BO270" i="100"/>
  <c r="BO274" i="100"/>
  <c r="BD270" i="100"/>
  <c r="AB268" i="100"/>
  <c r="AB269" i="100" s="1"/>
  <c r="AR268" i="100"/>
  <c r="AR269" i="100" s="1"/>
  <c r="BH268" i="100"/>
  <c r="BH269" i="100" s="1"/>
  <c r="Y268" i="100"/>
  <c r="Y269" i="100" s="1"/>
  <c r="AO268" i="100"/>
  <c r="AO269" i="100" s="1"/>
  <c r="BE268" i="100"/>
  <c r="BE269" i="100" s="1"/>
  <c r="Z268" i="100"/>
  <c r="Z269" i="100" s="1"/>
  <c r="AP268" i="100"/>
  <c r="AP269" i="100" s="1"/>
  <c r="BF268" i="100"/>
  <c r="BF269" i="100" s="1"/>
  <c r="AA268" i="100"/>
  <c r="AA269" i="100" s="1"/>
  <c r="AQ268" i="100"/>
  <c r="AQ269" i="100" s="1"/>
  <c r="BG268" i="100"/>
  <c r="BG269" i="100" s="1"/>
  <c r="AF268" i="100"/>
  <c r="AF269" i="100" s="1"/>
  <c r="AV268" i="100"/>
  <c r="AV269" i="100" s="1"/>
  <c r="BL268" i="100"/>
  <c r="BL269" i="100" s="1"/>
  <c r="AC268" i="100"/>
  <c r="AC269" i="100" s="1"/>
  <c r="AS268" i="100"/>
  <c r="AS269" i="100" s="1"/>
  <c r="BI268" i="100"/>
  <c r="BI269" i="100" s="1"/>
  <c r="AD268" i="100"/>
  <c r="AD269" i="100" s="1"/>
  <c r="AT268" i="100"/>
  <c r="AT269" i="100" s="1"/>
  <c r="BJ268" i="100"/>
  <c r="BJ269" i="100" s="1"/>
  <c r="AE268" i="100"/>
  <c r="AE269" i="100" s="1"/>
  <c r="AU268" i="100"/>
  <c r="AU269" i="100" s="1"/>
  <c r="BK268" i="100"/>
  <c r="BK269" i="100" s="1"/>
  <c r="S275" i="100"/>
  <c r="S277" i="100" s="1"/>
  <c r="S305" i="100"/>
  <c r="S322" i="100" s="1"/>
  <c r="S280" i="100"/>
  <c r="S281" i="100" s="1"/>
  <c r="R375" i="100"/>
  <c r="R385" i="100" s="1"/>
  <c r="R351" i="100"/>
  <c r="X275" i="100"/>
  <c r="X277" i="100" s="1"/>
  <c r="X305" i="100"/>
  <c r="X322" i="100" s="1"/>
  <c r="X280" i="100"/>
  <c r="X282" i="100" s="1"/>
  <c r="AJ268" i="100"/>
  <c r="AJ269" i="100" s="1"/>
  <c r="AZ268" i="100"/>
  <c r="AZ269" i="100" s="1"/>
  <c r="BP268" i="100"/>
  <c r="BP269" i="100" s="1"/>
  <c r="AG268" i="100"/>
  <c r="AG269" i="100" s="1"/>
  <c r="AW268" i="100"/>
  <c r="AW269" i="100" s="1"/>
  <c r="BM268" i="100"/>
  <c r="BM269" i="100" s="1"/>
  <c r="AH268" i="100"/>
  <c r="AH269" i="100" s="1"/>
  <c r="AX268" i="100"/>
  <c r="AX269" i="100" s="1"/>
  <c r="BN268" i="100"/>
  <c r="BN269" i="100" s="1"/>
  <c r="AI268" i="100"/>
  <c r="AI269" i="100" s="1"/>
  <c r="AY268" i="100"/>
  <c r="AY269" i="100" s="1"/>
  <c r="R322" i="100" l="1"/>
  <c r="R324" i="100" s="1"/>
  <c r="T270" i="100"/>
  <c r="T276" i="100" s="1"/>
  <c r="AK270" i="100"/>
  <c r="AK276" i="100" s="1"/>
  <c r="AM274" i="100"/>
  <c r="AM275" i="100" s="1"/>
  <c r="R277" i="100"/>
  <c r="U270" i="100"/>
  <c r="U276" i="100" s="1"/>
  <c r="W274" i="100"/>
  <c r="W280" i="100" s="1"/>
  <c r="AN274" i="100"/>
  <c r="BB274" i="100"/>
  <c r="BB275" i="100" s="1"/>
  <c r="AL270" i="100"/>
  <c r="AL271" i="100" s="1"/>
  <c r="V274" i="100"/>
  <c r="V276" i="100" s="1"/>
  <c r="BC274" i="100"/>
  <c r="BC275" i="100" s="1"/>
  <c r="BA274" i="100"/>
  <c r="BA275" i="100" s="1"/>
  <c r="T275" i="100"/>
  <c r="T280" i="100"/>
  <c r="T305" i="100"/>
  <c r="BK270" i="100"/>
  <c r="BK274" i="100"/>
  <c r="AT270" i="100"/>
  <c r="AT274" i="100"/>
  <c r="AC270" i="100"/>
  <c r="AC274" i="100"/>
  <c r="V271" i="100"/>
  <c r="AA270" i="100"/>
  <c r="AA274" i="100"/>
  <c r="BE270" i="100"/>
  <c r="BE274" i="100"/>
  <c r="AR270" i="100"/>
  <c r="AR274" i="100"/>
  <c r="BD276" i="100"/>
  <c r="BD271" i="100"/>
  <c r="AJ270" i="100"/>
  <c r="AJ274" i="100"/>
  <c r="AG270" i="100"/>
  <c r="AG274" i="100"/>
  <c r="S282" i="100"/>
  <c r="S304" i="100"/>
  <c r="BA271" i="100"/>
  <c r="AU270" i="100"/>
  <c r="AU274" i="100"/>
  <c r="AD270" i="100"/>
  <c r="AD274" i="100"/>
  <c r="BL270" i="100"/>
  <c r="BL274" i="100"/>
  <c r="AN271" i="100"/>
  <c r="BF270" i="100"/>
  <c r="BF274" i="100"/>
  <c r="AO270" i="100"/>
  <c r="AO274" i="100"/>
  <c r="AB270" i="100"/>
  <c r="AB274" i="100"/>
  <c r="R369" i="100"/>
  <c r="R186" i="100"/>
  <c r="BB271" i="100"/>
  <c r="AY270" i="100"/>
  <c r="AY274" i="100"/>
  <c r="BP270" i="100"/>
  <c r="BP274" i="100"/>
  <c r="X528" i="100"/>
  <c r="X352" i="100"/>
  <c r="X529" i="100"/>
  <c r="S352" i="100"/>
  <c r="S528" i="100"/>
  <c r="S529" i="100"/>
  <c r="AL275" i="100"/>
  <c r="AL280" i="100"/>
  <c r="U275" i="100"/>
  <c r="U280" i="100"/>
  <c r="U305" i="100"/>
  <c r="U322" i="100" s="1"/>
  <c r="AE270" i="100"/>
  <c r="AE274" i="100"/>
  <c r="BI270" i="100"/>
  <c r="BI274" i="100"/>
  <c r="AV270" i="100"/>
  <c r="AV274" i="100"/>
  <c r="AK275" i="100"/>
  <c r="AK280" i="100"/>
  <c r="BG270" i="100"/>
  <c r="BG274" i="100"/>
  <c r="AP270" i="100"/>
  <c r="AP274" i="100"/>
  <c r="Y270" i="100"/>
  <c r="Y274" i="100"/>
  <c r="BO275" i="100"/>
  <c r="BO280" i="100"/>
  <c r="BN270" i="100"/>
  <c r="BN274" i="100"/>
  <c r="AW270" i="100"/>
  <c r="AW274" i="100"/>
  <c r="AX270" i="100"/>
  <c r="AX274" i="100"/>
  <c r="X336" i="100"/>
  <c r="X281" i="100"/>
  <c r="X283" i="100" s="1"/>
  <c r="X304" i="100"/>
  <c r="BC271" i="100"/>
  <c r="AH270" i="100"/>
  <c r="AH274" i="100"/>
  <c r="R387" i="100"/>
  <c r="R542" i="100" s="1"/>
  <c r="R388" i="100"/>
  <c r="R543" i="100" s="1"/>
  <c r="AI270" i="100"/>
  <c r="AI274" i="100"/>
  <c r="BM270" i="100"/>
  <c r="BM274" i="100"/>
  <c r="AZ270" i="100"/>
  <c r="AZ274" i="100"/>
  <c r="AM271" i="100"/>
  <c r="BJ270" i="100"/>
  <c r="BJ274" i="100"/>
  <c r="AS270" i="100"/>
  <c r="AS274" i="100"/>
  <c r="AF270" i="100"/>
  <c r="AF274" i="100"/>
  <c r="W271" i="100"/>
  <c r="AQ270" i="100"/>
  <c r="AQ274" i="100"/>
  <c r="Z270" i="100"/>
  <c r="Z274" i="100"/>
  <c r="BH270" i="100"/>
  <c r="BH274" i="100"/>
  <c r="BD275" i="100"/>
  <c r="BD280" i="100"/>
  <c r="BO271" i="100"/>
  <c r="BO276" i="100"/>
  <c r="AK271" i="100" l="1"/>
  <c r="AK282" i="100" s="1"/>
  <c r="R528" i="100"/>
  <c r="R352" i="100"/>
  <c r="R356" i="100" s="1"/>
  <c r="R357" i="100" s="1"/>
  <c r="R529" i="100"/>
  <c r="AM276" i="100"/>
  <c r="T271" i="100"/>
  <c r="T282" i="100" s="1"/>
  <c r="AM280" i="100"/>
  <c r="AM282" i="100" s="1"/>
  <c r="U271" i="100"/>
  <c r="U282" i="100" s="1"/>
  <c r="W305" i="100"/>
  <c r="W322" i="100" s="1"/>
  <c r="W352" i="100" s="1"/>
  <c r="W276" i="100"/>
  <c r="AL276" i="100"/>
  <c r="AL277" i="100" s="1"/>
  <c r="W275" i="100"/>
  <c r="V305" i="100"/>
  <c r="V322" i="100" s="1"/>
  <c r="V529" i="100" s="1"/>
  <c r="AN275" i="100"/>
  <c r="AN280" i="100"/>
  <c r="AN282" i="100" s="1"/>
  <c r="AN276" i="100"/>
  <c r="BB280" i="100"/>
  <c r="BD277" i="100"/>
  <c r="BB276" i="100"/>
  <c r="BB277" i="100" s="1"/>
  <c r="V280" i="100"/>
  <c r="V304" i="100" s="1"/>
  <c r="V275" i="100"/>
  <c r="V277" i="100" s="1"/>
  <c r="BC276" i="100"/>
  <c r="BC277" i="100" s="1"/>
  <c r="BA280" i="100"/>
  <c r="BA282" i="100" s="1"/>
  <c r="BC280" i="100"/>
  <c r="BC282" i="100" s="1"/>
  <c r="BA276" i="100"/>
  <c r="BA277" i="100" s="1"/>
  <c r="K274" i="100" a="1"/>
  <c r="K274" i="100" s="1"/>
  <c r="AL282" i="100"/>
  <c r="BO282" i="100"/>
  <c r="BH275" i="100"/>
  <c r="BH280" i="100"/>
  <c r="AQ275" i="100"/>
  <c r="AQ280" i="100"/>
  <c r="W282" i="100"/>
  <c r="AS275" i="100"/>
  <c r="AS280" i="100"/>
  <c r="BM275" i="100"/>
  <c r="BM280" i="100"/>
  <c r="AH276" i="100"/>
  <c r="AH271" i="100"/>
  <c r="AX275" i="100"/>
  <c r="AX280" i="100"/>
  <c r="BN275" i="100"/>
  <c r="BN280" i="100"/>
  <c r="BO277" i="100"/>
  <c r="AP276" i="100"/>
  <c r="AP271" i="100"/>
  <c r="BI271" i="100"/>
  <c r="BI276" i="100"/>
  <c r="U352" i="100"/>
  <c r="U528" i="100"/>
  <c r="U529" i="100"/>
  <c r="AM277" i="100"/>
  <c r="BP276" i="100"/>
  <c r="BP271" i="100"/>
  <c r="AO276" i="100"/>
  <c r="AO271" i="100"/>
  <c r="BL275" i="100"/>
  <c r="BL280" i="100"/>
  <c r="AU275" i="100"/>
  <c r="AU280" i="100"/>
  <c r="AG276" i="100"/>
  <c r="AG271" i="100"/>
  <c r="BE276" i="100"/>
  <c r="BE271" i="100"/>
  <c r="AC275" i="100"/>
  <c r="AC280" i="100"/>
  <c r="BK275" i="100"/>
  <c r="BK280" i="100"/>
  <c r="T336" i="100"/>
  <c r="T304" i="100"/>
  <c r="T281" i="100"/>
  <c r="BJ275" i="100"/>
  <c r="BJ280" i="100"/>
  <c r="AZ275" i="100"/>
  <c r="AZ280" i="100"/>
  <c r="AW275" i="100"/>
  <c r="AW280" i="100"/>
  <c r="Y271" i="100"/>
  <c r="Y276" i="100"/>
  <c r="W281" i="100"/>
  <c r="W336" i="100"/>
  <c r="W304" i="100"/>
  <c r="U277" i="100"/>
  <c r="AY276" i="100"/>
  <c r="AY271" i="100"/>
  <c r="AB276" i="100"/>
  <c r="AB271" i="100"/>
  <c r="AT275" i="100"/>
  <c r="AT280" i="100"/>
  <c r="BD281" i="100"/>
  <c r="BD336" i="100"/>
  <c r="BH276" i="100"/>
  <c r="BH271" i="100"/>
  <c r="AQ276" i="100"/>
  <c r="AQ271" i="100"/>
  <c r="AS276" i="100"/>
  <c r="AS271" i="100"/>
  <c r="BM276" i="100"/>
  <c r="BM271" i="100"/>
  <c r="R389" i="100"/>
  <c r="K270" i="100" a="1"/>
  <c r="K270" i="100" s="1"/>
  <c r="X306" i="100"/>
  <c r="X321" i="100"/>
  <c r="AX271" i="100"/>
  <c r="AX276" i="100"/>
  <c r="BN276" i="100"/>
  <c r="BN271" i="100"/>
  <c r="Y275" i="100"/>
  <c r="Y305" i="100"/>
  <c r="Y322" i="100" s="1"/>
  <c r="Y280" i="100"/>
  <c r="BG275" i="100"/>
  <c r="BG280" i="100"/>
  <c r="AK277" i="100"/>
  <c r="AV275" i="100"/>
  <c r="AV280" i="100"/>
  <c r="AE275" i="100"/>
  <c r="AE280" i="100"/>
  <c r="U281" i="100"/>
  <c r="U336" i="100"/>
  <c r="U304" i="100"/>
  <c r="AY275" i="100"/>
  <c r="AY280" i="100"/>
  <c r="AB275" i="100"/>
  <c r="AB280" i="100"/>
  <c r="BF275" i="100"/>
  <c r="BF280" i="100"/>
  <c r="BL271" i="100"/>
  <c r="BL276" i="100"/>
  <c r="AU271" i="100"/>
  <c r="AU276" i="100"/>
  <c r="S306" i="100"/>
  <c r="S321" i="100"/>
  <c r="AJ275" i="100"/>
  <c r="AJ280" i="100"/>
  <c r="AR275" i="100"/>
  <c r="AR280" i="100"/>
  <c r="AA275" i="100"/>
  <c r="AA280" i="100"/>
  <c r="AC276" i="100"/>
  <c r="AC271" i="100"/>
  <c r="BK276" i="100"/>
  <c r="BK271" i="100"/>
  <c r="T277" i="100"/>
  <c r="Z275" i="100"/>
  <c r="Z280" i="100"/>
  <c r="Z305" i="100"/>
  <c r="Z322" i="100" s="1"/>
  <c r="AF275" i="100"/>
  <c r="AF280" i="100"/>
  <c r="AI275" i="100"/>
  <c r="AI280" i="100"/>
  <c r="BO336" i="100"/>
  <c r="BO281" i="100"/>
  <c r="BG276" i="100"/>
  <c r="BG271" i="100"/>
  <c r="AV276" i="100"/>
  <c r="AV271" i="100"/>
  <c r="AE276" i="100"/>
  <c r="AE271" i="100"/>
  <c r="R370" i="100"/>
  <c r="R371" i="100"/>
  <c r="BF271" i="100"/>
  <c r="BF276" i="100"/>
  <c r="AD275" i="100"/>
  <c r="AD280" i="100"/>
  <c r="S283" i="100"/>
  <c r="AJ276" i="100"/>
  <c r="AJ271" i="100"/>
  <c r="AR276" i="100"/>
  <c r="AR271" i="100"/>
  <c r="AA271" i="100"/>
  <c r="AA276" i="100"/>
  <c r="Z276" i="100"/>
  <c r="Z271" i="100"/>
  <c r="AF276" i="100"/>
  <c r="AF271" i="100"/>
  <c r="BJ276" i="100"/>
  <c r="BJ271" i="100"/>
  <c r="AZ276" i="100"/>
  <c r="AZ271" i="100"/>
  <c r="AI271" i="100"/>
  <c r="AI276" i="100"/>
  <c r="AH275" i="100"/>
  <c r="AH280" i="100"/>
  <c r="AW276" i="100"/>
  <c r="AW271" i="100"/>
  <c r="AP275" i="100"/>
  <c r="AP280" i="100"/>
  <c r="AK336" i="100"/>
  <c r="AK281" i="100"/>
  <c r="BI275" i="100"/>
  <c r="BI280" i="100"/>
  <c r="AL336" i="100"/>
  <c r="AL281" i="100"/>
  <c r="BP275" i="100"/>
  <c r="BP280" i="100"/>
  <c r="AO275" i="100"/>
  <c r="AO280" i="100"/>
  <c r="AD276" i="100"/>
  <c r="AD271" i="100"/>
  <c r="AG275" i="100"/>
  <c r="AG280" i="100"/>
  <c r="BD282" i="100"/>
  <c r="BE275" i="100"/>
  <c r="BE280" i="100"/>
  <c r="AT271" i="100"/>
  <c r="AT276" i="100"/>
  <c r="T322" i="100"/>
  <c r="V352" i="100" l="1"/>
  <c r="AN336" i="100"/>
  <c r="AU282" i="100"/>
  <c r="AM281" i="100"/>
  <c r="AM283" i="100" s="1"/>
  <c r="AM336" i="100"/>
  <c r="AN281" i="100"/>
  <c r="AN283" i="100" s="1"/>
  <c r="W529" i="100"/>
  <c r="V528" i="100"/>
  <c r="W277" i="100"/>
  <c r="AK283" i="100"/>
  <c r="W528" i="100"/>
  <c r="BP277" i="100"/>
  <c r="BO283" i="100"/>
  <c r="AE282" i="100"/>
  <c r="V336" i="100"/>
  <c r="BB281" i="100"/>
  <c r="AX282" i="100"/>
  <c r="AL283" i="100"/>
  <c r="BC336" i="100"/>
  <c r="AC282" i="100"/>
  <c r="BA281" i="100"/>
  <c r="BA283" i="100" s="1"/>
  <c r="BB282" i="100"/>
  <c r="V281" i="100"/>
  <c r="AN277" i="100"/>
  <c r="BB336" i="100"/>
  <c r="BA336" i="100"/>
  <c r="V282" i="100"/>
  <c r="AZ282" i="100"/>
  <c r="BC281" i="100"/>
  <c r="BC283" i="100" s="1"/>
  <c r="BE277" i="100"/>
  <c r="AR282" i="100"/>
  <c r="BJ282" i="100"/>
  <c r="AT282" i="100"/>
  <c r="U283" i="100"/>
  <c r="AP277" i="100"/>
  <c r="AW282" i="100"/>
  <c r="AY277" i="100"/>
  <c r="Y277" i="100"/>
  <c r="AY282" i="100"/>
  <c r="W283" i="100"/>
  <c r="Z282" i="100"/>
  <c r="AB277" i="100"/>
  <c r="AW277" i="100"/>
  <c r="K276" i="100" a="1"/>
  <c r="K276" i="100" s="1"/>
  <c r="AA282" i="100"/>
  <c r="AV282" i="100"/>
  <c r="AI277" i="100"/>
  <c r="AA277" i="100"/>
  <c r="BL282" i="100"/>
  <c r="AQ282" i="100"/>
  <c r="BI282" i="100"/>
  <c r="AO277" i="100"/>
  <c r="BI277" i="100"/>
  <c r="AI282" i="100"/>
  <c r="AH277" i="100"/>
  <c r="AF282" i="100"/>
  <c r="AD277" i="100"/>
  <c r="BK282" i="100"/>
  <c r="AG277" i="100"/>
  <c r="AS282" i="100"/>
  <c r="AG282" i="100"/>
  <c r="BP336" i="100"/>
  <c r="BP281" i="100"/>
  <c r="AD336" i="100"/>
  <c r="AD281" i="100"/>
  <c r="R537" i="100"/>
  <c r="R531" i="100"/>
  <c r="AD282" i="100"/>
  <c r="BF336" i="100"/>
  <c r="BF281" i="100"/>
  <c r="AB336" i="100"/>
  <c r="AB281" i="100"/>
  <c r="R392" i="100"/>
  <c r="AT281" i="100"/>
  <c r="AT336" i="100"/>
  <c r="V306" i="100"/>
  <c r="V321" i="100"/>
  <c r="AZ281" i="100"/>
  <c r="AZ336" i="100"/>
  <c r="BE281" i="100"/>
  <c r="BE336" i="100"/>
  <c r="AG336" i="100"/>
  <c r="AG281" i="100"/>
  <c r="BI336" i="100"/>
  <c r="BI281" i="100"/>
  <c r="BG282" i="100"/>
  <c r="AF336" i="100"/>
  <c r="AF281" i="100"/>
  <c r="Z336" i="100"/>
  <c r="Z281" i="100"/>
  <c r="Z304" i="100"/>
  <c r="AR277" i="100"/>
  <c r="BF277" i="100"/>
  <c r="U306" i="100"/>
  <c r="U321" i="100"/>
  <c r="AE336" i="100"/>
  <c r="AE281" i="100"/>
  <c r="AV277" i="100"/>
  <c r="BG277" i="100"/>
  <c r="BN282" i="100"/>
  <c r="X324" i="100"/>
  <c r="X375" i="100"/>
  <c r="X385" i="100" s="1"/>
  <c r="X351" i="100"/>
  <c r="BM282" i="100"/>
  <c r="BJ277" i="100"/>
  <c r="BK281" i="100"/>
  <c r="BK336" i="100"/>
  <c r="AC336" i="100"/>
  <c r="AC281" i="100"/>
  <c r="BL281" i="100"/>
  <c r="BL336" i="100"/>
  <c r="AP282" i="100"/>
  <c r="AX277" i="100"/>
  <c r="BM277" i="100"/>
  <c r="AQ277" i="100"/>
  <c r="AO281" i="100"/>
  <c r="AO336" i="100"/>
  <c r="K275" i="100" a="1"/>
  <c r="K275" i="100" s="1"/>
  <c r="R530" i="100"/>
  <c r="R536" i="100"/>
  <c r="Z528" i="100"/>
  <c r="Z352" i="100"/>
  <c r="Z529" i="100"/>
  <c r="AR281" i="100"/>
  <c r="AR336" i="100"/>
  <c r="AJ277" i="100"/>
  <c r="AO282" i="100"/>
  <c r="BN336" i="100"/>
  <c r="BN281" i="100"/>
  <c r="BM336" i="100"/>
  <c r="BM281" i="100"/>
  <c r="AS277" i="100"/>
  <c r="T528" i="100"/>
  <c r="T529" i="100"/>
  <c r="T352" i="100"/>
  <c r="AP336" i="100"/>
  <c r="AP281" i="100"/>
  <c r="AH281" i="100"/>
  <c r="AH336" i="100"/>
  <c r="AJ282" i="100"/>
  <c r="BF282" i="100"/>
  <c r="AI281" i="100"/>
  <c r="AI336" i="100"/>
  <c r="AF277" i="100"/>
  <c r="Z277" i="100"/>
  <c r="AA336" i="100"/>
  <c r="AA281" i="100"/>
  <c r="AY336" i="100"/>
  <c r="AY281" i="100"/>
  <c r="AE277" i="100"/>
  <c r="Y281" i="100"/>
  <c r="Y336" i="100"/>
  <c r="Y304" i="100"/>
  <c r="AT277" i="100"/>
  <c r="AB282" i="100"/>
  <c r="W306" i="100"/>
  <c r="W321" i="100"/>
  <c r="Y282" i="100"/>
  <c r="K282" i="100" s="1" a="1"/>
  <c r="K282" i="100" s="1"/>
  <c r="K271" i="100" a="1"/>
  <c r="K271" i="100" s="1"/>
  <c r="AZ277" i="100"/>
  <c r="T283" i="100"/>
  <c r="AC277" i="100"/>
  <c r="BE282" i="100"/>
  <c r="AU336" i="100"/>
  <c r="AU281" i="100"/>
  <c r="BP282" i="100"/>
  <c r="BN277" i="100"/>
  <c r="AH282" i="100"/>
  <c r="BH336" i="100"/>
  <c r="BH281" i="100"/>
  <c r="K280" i="100" a="1"/>
  <c r="K280" i="100" s="1"/>
  <c r="AJ281" i="100"/>
  <c r="AJ336" i="100"/>
  <c r="S324" i="100"/>
  <c r="S351" i="100"/>
  <c r="S375" i="100"/>
  <c r="S385" i="100" s="1"/>
  <c r="AV281" i="100"/>
  <c r="AV336" i="100"/>
  <c r="BG336" i="100"/>
  <c r="BG281" i="100"/>
  <c r="Y528" i="100"/>
  <c r="Y352" i="100"/>
  <c r="Y529" i="100"/>
  <c r="BH282" i="100"/>
  <c r="BD283" i="100"/>
  <c r="AW336" i="100"/>
  <c r="AW281" i="100"/>
  <c r="BJ336" i="100"/>
  <c r="BJ281" i="100"/>
  <c r="T321" i="100"/>
  <c r="T306" i="100"/>
  <c r="BK277" i="100"/>
  <c r="AU277" i="100"/>
  <c r="BL277" i="100"/>
  <c r="AX336" i="100"/>
  <c r="AX281" i="100"/>
  <c r="AS281" i="100"/>
  <c r="AS336" i="100"/>
  <c r="AQ336" i="100"/>
  <c r="AQ281" i="100"/>
  <c r="BH277" i="100"/>
  <c r="AU283" i="100" l="1"/>
  <c r="BM283" i="100"/>
  <c r="AJ283" i="100"/>
  <c r="AA283" i="100"/>
  <c r="AX283" i="100"/>
  <c r="AG283" i="100"/>
  <c r="AE283" i="100"/>
  <c r="BB283" i="100"/>
  <c r="AW283" i="100"/>
  <c r="AT283" i="100"/>
  <c r="BI283" i="100"/>
  <c r="V283" i="100"/>
  <c r="AY283" i="100"/>
  <c r="AS283" i="100"/>
  <c r="AR283" i="100"/>
  <c r="AC283" i="100"/>
  <c r="BK283" i="100"/>
  <c r="AZ283" i="100"/>
  <c r="BJ283" i="100"/>
  <c r="Z283" i="100"/>
  <c r="AQ283" i="100"/>
  <c r="K277" i="100" a="1"/>
  <c r="K277" i="100" s="1"/>
  <c r="AV283" i="100"/>
  <c r="AI283" i="100"/>
  <c r="BG283" i="100"/>
  <c r="BF283" i="100"/>
  <c r="AP283" i="100"/>
  <c r="AF283" i="100"/>
  <c r="K281" i="100" a="1"/>
  <c r="K281" i="100" s="1"/>
  <c r="K336" i="100" a="1"/>
  <c r="K336" i="100" s="1"/>
  <c r="BL283" i="100"/>
  <c r="S387" i="100"/>
  <c r="S542" i="100" s="1"/>
  <c r="S388" i="100"/>
  <c r="S543" i="100" s="1"/>
  <c r="BH283" i="100"/>
  <c r="AO283" i="100"/>
  <c r="X186" i="100"/>
  <c r="X356" i="100"/>
  <c r="X357" i="100" s="1"/>
  <c r="X369" i="100"/>
  <c r="Z306" i="100"/>
  <c r="Z321" i="100"/>
  <c r="V351" i="100"/>
  <c r="V324" i="100"/>
  <c r="V375" i="100"/>
  <c r="V385" i="100" s="1"/>
  <c r="AB283" i="100"/>
  <c r="AD283" i="100"/>
  <c r="W324" i="100"/>
  <c r="W375" i="100"/>
  <c r="W385" i="100" s="1"/>
  <c r="W351" i="100"/>
  <c r="Y283" i="100"/>
  <c r="K283" i="100" s="1" a="1"/>
  <c r="K283" i="100" s="1"/>
  <c r="T375" i="100"/>
  <c r="T385" i="100" s="1"/>
  <c r="T324" i="100"/>
  <c r="T351" i="100"/>
  <c r="S186" i="100"/>
  <c r="S356" i="100"/>
  <c r="S357" i="100" s="1"/>
  <c r="S369" i="100"/>
  <c r="AH283" i="100"/>
  <c r="BN283" i="100"/>
  <c r="X388" i="100"/>
  <c r="X543" i="100" s="1"/>
  <c r="X387" i="100"/>
  <c r="X542" i="100" s="1"/>
  <c r="U324" i="100"/>
  <c r="U351" i="100"/>
  <c r="U375" i="100"/>
  <c r="U385" i="100" s="1"/>
  <c r="BE283" i="100"/>
  <c r="BP283" i="100"/>
  <c r="Y306" i="100"/>
  <c r="Y321" i="100"/>
  <c r="S389" i="100" l="1"/>
  <c r="U356" i="100"/>
  <c r="U357" i="100" s="1"/>
  <c r="U186" i="100"/>
  <c r="U369" i="100"/>
  <c r="S370" i="100"/>
  <c r="S371" i="100"/>
  <c r="X389" i="100"/>
  <c r="U387" i="100"/>
  <c r="U542" i="100" s="1"/>
  <c r="U388" i="100"/>
  <c r="U543" i="100" s="1"/>
  <c r="W388" i="100"/>
  <c r="W543" i="100" s="1"/>
  <c r="W387" i="100"/>
  <c r="W542" i="100" s="1"/>
  <c r="V388" i="100"/>
  <c r="V543" i="100" s="1"/>
  <c r="V387" i="100"/>
  <c r="V542" i="100" s="1"/>
  <c r="Y324" i="100"/>
  <c r="Y351" i="100"/>
  <c r="Y375" i="100"/>
  <c r="Y385" i="100" s="1"/>
  <c r="V356" i="100"/>
  <c r="V357" i="100" s="1"/>
  <c r="V369" i="100"/>
  <c r="V186" i="100"/>
  <c r="T387" i="100"/>
  <c r="T542" i="100" s="1"/>
  <c r="T388" i="100"/>
  <c r="T543" i="100" s="1"/>
  <c r="Z324" i="100"/>
  <c r="Z375" i="100"/>
  <c r="Z385" i="100" s="1"/>
  <c r="Z351" i="100"/>
  <c r="T186" i="100"/>
  <c r="T369" i="100"/>
  <c r="T356" i="100"/>
  <c r="T357" i="100" s="1"/>
  <c r="W356" i="100"/>
  <c r="W357" i="100" s="1"/>
  <c r="W186" i="100"/>
  <c r="W369" i="100"/>
  <c r="X370" i="100"/>
  <c r="X371" i="100"/>
  <c r="S392" i="100" l="1"/>
  <c r="W389" i="100"/>
  <c r="W392" i="100" s="1"/>
  <c r="U389" i="100"/>
  <c r="T370" i="100"/>
  <c r="T371" i="100"/>
  <c r="X530" i="100"/>
  <c r="X536" i="100"/>
  <c r="T389" i="100"/>
  <c r="V389" i="100"/>
  <c r="X392" i="100"/>
  <c r="U371" i="100"/>
  <c r="U370" i="100"/>
  <c r="Z387" i="100"/>
  <c r="Z542" i="100" s="1"/>
  <c r="Z388" i="100"/>
  <c r="Z543" i="100" s="1"/>
  <c r="V371" i="100"/>
  <c r="V370" i="100"/>
  <c r="Y387" i="100"/>
  <c r="Y542" i="100" s="1"/>
  <c r="Y388" i="100"/>
  <c r="Y543" i="100" s="1"/>
  <c r="X537" i="100"/>
  <c r="X531" i="100"/>
  <c r="W370" i="100"/>
  <c r="W371" i="100"/>
  <c r="S530" i="100"/>
  <c r="S536" i="100"/>
  <c r="Z356" i="100"/>
  <c r="Z357" i="100" s="1"/>
  <c r="Z186" i="100"/>
  <c r="Z369" i="100"/>
  <c r="Y186" i="100"/>
  <c r="Y356" i="100"/>
  <c r="Y357" i="100" s="1"/>
  <c r="Y369" i="100"/>
  <c r="S531" i="100"/>
  <c r="S537" i="100"/>
  <c r="U392" i="100" l="1"/>
  <c r="V530" i="100"/>
  <c r="V536" i="100"/>
  <c r="V392" i="100"/>
  <c r="T537" i="100"/>
  <c r="T531" i="100"/>
  <c r="W530" i="100"/>
  <c r="W536" i="100"/>
  <c r="Y370" i="100"/>
  <c r="Y371" i="100"/>
  <c r="V531" i="100"/>
  <c r="V537" i="100"/>
  <c r="Z389" i="100"/>
  <c r="U530" i="100"/>
  <c r="U536" i="100"/>
  <c r="T392" i="100"/>
  <c r="T536" i="100"/>
  <c r="T530" i="100"/>
  <c r="Z371" i="100"/>
  <c r="Z370" i="100"/>
  <c r="W537" i="100"/>
  <c r="W531" i="100"/>
  <c r="Y389" i="100"/>
  <c r="U537" i="100"/>
  <c r="U531" i="100"/>
  <c r="Y531" i="100" l="1"/>
  <c r="Y537" i="100"/>
  <c r="Y392" i="100"/>
  <c r="Z530" i="100"/>
  <c r="Z536" i="100"/>
  <c r="Z392" i="100"/>
  <c r="Y530" i="100"/>
  <c r="Y536" i="100"/>
  <c r="Z537" i="100"/>
  <c r="Z531" i="100"/>
  <c r="AA723" i="100" l="1"/>
  <c r="AA724" i="100" s="1"/>
  <c r="AA484" i="100" s="1"/>
  <c r="AA486" i="100" s="1"/>
  <c r="V723" i="100"/>
  <c r="W723" i="100"/>
  <c r="X723" i="100"/>
  <c r="Y723" i="100"/>
  <c r="Z723" i="100"/>
  <c r="U723" i="100"/>
  <c r="Y724" i="100" l="1"/>
  <c r="Y484" i="100" s="1"/>
  <c r="U724" i="100"/>
  <c r="U484" i="100" s="1"/>
  <c r="X724" i="100"/>
  <c r="X484" i="100" s="1"/>
  <c r="W724" i="100"/>
  <c r="W484" i="100" s="1"/>
  <c r="Z724" i="100"/>
  <c r="Z484" i="100" s="1"/>
  <c r="V724" i="100"/>
  <c r="V484" i="100" s="1"/>
  <c r="W485" i="100" l="1"/>
  <c r="V504" i="100"/>
  <c r="V485" i="100"/>
  <c r="V505" i="100"/>
  <c r="V579" i="100" s="1"/>
  <c r="V506" i="100"/>
  <c r="V580" i="100" s="1"/>
  <c r="V508" i="100"/>
  <c r="V582" i="100" s="1"/>
  <c r="V507" i="100"/>
  <c r="V581" i="100" s="1"/>
  <c r="V486" i="100"/>
  <c r="U504" i="100"/>
  <c r="U486" i="100"/>
  <c r="U505" i="100"/>
  <c r="U579" i="100" s="1"/>
  <c r="U485" i="100"/>
  <c r="U507" i="100"/>
  <c r="U581" i="100" s="1"/>
  <c r="U508" i="100"/>
  <c r="U582" i="100" s="1"/>
  <c r="U506" i="100"/>
  <c r="U580" i="100" s="1"/>
  <c r="Z485" i="100"/>
  <c r="Z508" i="100"/>
  <c r="Z582" i="100" s="1"/>
  <c r="Z504" i="100"/>
  <c r="Z506" i="100"/>
  <c r="Z580" i="100" s="1"/>
  <c r="Z505" i="100"/>
  <c r="Z579" i="100" s="1"/>
  <c r="Z507" i="100"/>
  <c r="Z581" i="100" s="1"/>
  <c r="Z486" i="100"/>
  <c r="Y507" i="100"/>
  <c r="Y581" i="100" s="1"/>
  <c r="Y505" i="100"/>
  <c r="Y579" i="100" s="1"/>
  <c r="Y485" i="100"/>
  <c r="Y508" i="100"/>
  <c r="Y582" i="100" s="1"/>
  <c r="Y504" i="100"/>
  <c r="Y506" i="100"/>
  <c r="Y580" i="100" s="1"/>
  <c r="Y486" i="100"/>
  <c r="W508" i="100"/>
  <c r="W582" i="100" s="1"/>
  <c r="W504" i="100"/>
  <c r="W505" i="100"/>
  <c r="W579" i="100" s="1"/>
  <c r="W507" i="100"/>
  <c r="W581" i="100" s="1"/>
  <c r="W506" i="100"/>
  <c r="W580" i="100" s="1"/>
  <c r="W486" i="100"/>
  <c r="X505" i="100"/>
  <c r="X579" i="100" s="1"/>
  <c r="X485" i="100"/>
  <c r="X486" i="100"/>
  <c r="X507" i="100"/>
  <c r="X581" i="100" s="1"/>
  <c r="X508" i="100"/>
  <c r="X582" i="100" s="1"/>
  <c r="X504" i="100"/>
  <c r="X506" i="100"/>
  <c r="X580" i="100" s="1"/>
  <c r="X488" i="100" l="1"/>
  <c r="V488" i="100"/>
  <c r="W488" i="100"/>
  <c r="W509" i="100"/>
  <c r="W578" i="100"/>
  <c r="Y578" i="100"/>
  <c r="Y509" i="100"/>
  <c r="Z488" i="100"/>
  <c r="Z578" i="100"/>
  <c r="Z509" i="100"/>
  <c r="V578" i="100"/>
  <c r="V509" i="100"/>
  <c r="X578" i="100"/>
  <c r="X509" i="100"/>
  <c r="Y488" i="100"/>
  <c r="U578" i="100"/>
  <c r="U509" i="100"/>
  <c r="AA80" i="100" l="1"/>
  <c r="AA504" i="100"/>
  <c r="AA101" i="100"/>
  <c r="AA100" i="100" s="1"/>
  <c r="AA508" i="100" l="1"/>
  <c r="AA582" i="100" s="1"/>
  <c r="AA578" i="100"/>
  <c r="AA507" i="100"/>
  <c r="AA581" i="100" s="1"/>
  <c r="AA505" i="100"/>
  <c r="AA579" i="100" s="1"/>
  <c r="AA506" i="100"/>
  <c r="AA580" i="100" s="1"/>
  <c r="AA485" i="100"/>
  <c r="AA509" i="100" l="1"/>
  <c r="AA40" i="100" l="1"/>
  <c r="AB38" i="100"/>
  <c r="AB37" i="100" s="1"/>
  <c r="AC38" i="100" l="1"/>
  <c r="AC37" i="100" s="1"/>
  <c r="AD38" i="100" l="1"/>
  <c r="AD37" i="100" s="1"/>
  <c r="AE38" i="100" l="1"/>
  <c r="AF38" i="100" s="1"/>
  <c r="AG38" i="100" s="1"/>
  <c r="AE37" i="100" l="1"/>
  <c r="AF37" i="100"/>
  <c r="AH38" i="100"/>
  <c r="AG37" i="100"/>
  <c r="AI38" i="100" l="1"/>
  <c r="AH37" i="100"/>
  <c r="AJ38" i="100" l="1"/>
  <c r="AI37" i="100"/>
  <c r="AJ37" i="100" l="1"/>
  <c r="AK38" i="100"/>
  <c r="AK37" i="100" l="1"/>
  <c r="AL38" i="100"/>
  <c r="AL37" i="100" l="1"/>
  <c r="AM38" i="100"/>
  <c r="AN38" i="100" l="1"/>
  <c r="AM37" i="100"/>
  <c r="AO38" i="100" l="1"/>
  <c r="AN37" i="100"/>
  <c r="AP38" i="100" l="1"/>
  <c r="AO37" i="100"/>
  <c r="AP37" i="100" l="1"/>
  <c r="AQ38" i="100"/>
  <c r="AQ37" i="100" l="1"/>
  <c r="AR38" i="100"/>
  <c r="AR37" i="100" l="1"/>
  <c r="AS38" i="100"/>
  <c r="AS37" i="100" l="1"/>
  <c r="AT38" i="100"/>
  <c r="AU38" i="100" l="1"/>
  <c r="AT37" i="100"/>
  <c r="AV38" i="100" l="1"/>
  <c r="AU37" i="100"/>
  <c r="AW38" i="100" l="1"/>
  <c r="AV37" i="100"/>
  <c r="AX38" i="100" l="1"/>
  <c r="AW37" i="100"/>
  <c r="AX37" i="100" l="1"/>
  <c r="AY38" i="100"/>
  <c r="AY37" i="100" l="1"/>
  <c r="AZ38" i="100"/>
  <c r="AZ37" i="100" l="1"/>
  <c r="BA38" i="100"/>
  <c r="BA37" i="100" l="1"/>
  <c r="BB38" i="100"/>
  <c r="BB37" i="100" l="1"/>
  <c r="BC38" i="100"/>
  <c r="BC37" i="100" l="1"/>
  <c r="BD38" i="100"/>
  <c r="BD37" i="100" l="1"/>
  <c r="BE38" i="100"/>
  <c r="BE37" i="100" l="1"/>
  <c r="BF38" i="100"/>
  <c r="BF37" i="100" l="1"/>
  <c r="BG38" i="100"/>
  <c r="BH38" i="100" l="1"/>
  <c r="BG37" i="100"/>
  <c r="BI38" i="100" l="1"/>
  <c r="BH37" i="100"/>
  <c r="BI37" i="100" l="1"/>
  <c r="BJ38" i="100"/>
  <c r="BJ37" i="100" l="1"/>
  <c r="BK38" i="100"/>
  <c r="BL38" i="100" l="1"/>
  <c r="BK37" i="100"/>
  <c r="BL37" i="100" l="1"/>
  <c r="BM38" i="100"/>
  <c r="BM37" i="100" l="1"/>
  <c r="BN38" i="100"/>
  <c r="BO38" i="100" l="1"/>
  <c r="BN37" i="100"/>
  <c r="BP38" i="100" l="1"/>
  <c r="BP37" i="100" s="1"/>
  <c r="BO37" i="100"/>
  <c r="L47" i="100" l="1" a="1"/>
  <c r="N47" i="100" l="1"/>
  <c r="S47" i="100"/>
  <c r="U47" i="100"/>
  <c r="T47" i="100"/>
  <c r="M47" i="100"/>
  <c r="N178" i="100" s="1"/>
  <c r="X47" i="100"/>
  <c r="L47" i="100"/>
  <c r="R47" i="100"/>
  <c r="W47" i="100"/>
  <c r="Z47" i="100"/>
  <c r="P47" i="100"/>
  <c r="O47" i="100"/>
  <c r="Q47" i="100"/>
  <c r="Y47" i="100"/>
  <c r="V47" i="100"/>
  <c r="AA47" i="100"/>
  <c r="AB47" i="100"/>
  <c r="AC47" i="100"/>
  <c r="AD47" i="100"/>
  <c r="AF47" i="100"/>
  <c r="AE47" i="100"/>
  <c r="AG47" i="100"/>
  <c r="AH47" i="100"/>
  <c r="AI47" i="100"/>
  <c r="AJ47" i="100"/>
  <c r="AK47" i="100"/>
  <c r="AL47" i="100"/>
  <c r="AM47" i="100"/>
  <c r="AN47" i="100"/>
  <c r="AO47" i="100"/>
  <c r="AP47" i="100"/>
  <c r="AQ47" i="100"/>
  <c r="AR47" i="100"/>
  <c r="AS47" i="100"/>
  <c r="AT47" i="100"/>
  <c r="AU47" i="100"/>
  <c r="AV47" i="100"/>
  <c r="AW47" i="100"/>
  <c r="AX47" i="100"/>
  <c r="AY47" i="100"/>
  <c r="AZ47" i="100"/>
  <c r="BA47" i="100"/>
  <c r="BB47" i="100"/>
  <c r="BC47" i="100"/>
  <c r="BD47" i="100"/>
  <c r="BE47" i="100"/>
  <c r="BF47" i="100"/>
  <c r="BG47" i="100"/>
  <c r="BH47" i="100"/>
  <c r="BI47" i="100"/>
  <c r="BJ47" i="100"/>
  <c r="BK47" i="100"/>
  <c r="BL47" i="100"/>
  <c r="BM47" i="100"/>
  <c r="BN47" i="100"/>
  <c r="BP47" i="100"/>
  <c r="BO47" i="100"/>
  <c r="F109" i="100"/>
  <c r="F111" i="100" s="1"/>
  <c r="F110" i="100" s="1"/>
  <c r="BM525" i="100" l="1"/>
  <c r="BI525" i="100"/>
  <c r="BE525" i="100"/>
  <c r="BA525" i="100"/>
  <c r="AW525" i="100"/>
  <c r="AS525" i="100"/>
  <c r="AO525" i="100"/>
  <c r="AK525" i="100"/>
  <c r="AC525" i="100"/>
  <c r="AG525" i="100"/>
  <c r="BP525" i="100"/>
  <c r="AF525" i="100"/>
  <c r="O178" i="100"/>
  <c r="BL525" i="100"/>
  <c r="BH525" i="100"/>
  <c r="BD525" i="100"/>
  <c r="AZ525" i="100"/>
  <c r="AV525" i="100"/>
  <c r="AR525" i="100"/>
  <c r="AN525" i="100"/>
  <c r="AJ525" i="100"/>
  <c r="AB525" i="100"/>
  <c r="P178" i="100"/>
  <c r="S178" i="100"/>
  <c r="S525" i="100"/>
  <c r="U178" i="100"/>
  <c r="U525" i="100"/>
  <c r="BO525" i="100"/>
  <c r="BK525" i="100"/>
  <c r="BG525" i="100"/>
  <c r="BC525" i="100"/>
  <c r="AY525" i="100"/>
  <c r="AU525" i="100"/>
  <c r="AQ525" i="100"/>
  <c r="AM525" i="100"/>
  <c r="AI525" i="100"/>
  <c r="AE525" i="100"/>
  <c r="W178" i="100"/>
  <c r="W525" i="100"/>
  <c r="Q178" i="100"/>
  <c r="M178" i="100"/>
  <c r="V525" i="100"/>
  <c r="V178" i="100"/>
  <c r="BN525" i="100"/>
  <c r="BJ525" i="100"/>
  <c r="BF525" i="100"/>
  <c r="BB525" i="100"/>
  <c r="AX525" i="100"/>
  <c r="AT525" i="100"/>
  <c r="AP525" i="100"/>
  <c r="AL525" i="100"/>
  <c r="AH525" i="100"/>
  <c r="AD525" i="100"/>
  <c r="Z525" i="100"/>
  <c r="Z178" i="100"/>
  <c r="AA178" i="100"/>
  <c r="AA525" i="100"/>
  <c r="Y178" i="100"/>
  <c r="Y525" i="100"/>
  <c r="T178" i="100"/>
  <c r="T525" i="100"/>
  <c r="R178" i="100"/>
  <c r="R525" i="100"/>
  <c r="N9" i="164" s="1" a="1"/>
  <c r="AD9" i="164" s="1"/>
  <c r="AD51" i="164" s="1"/>
  <c r="X525" i="100"/>
  <c r="X178" i="100"/>
  <c r="N180" i="100"/>
  <c r="N179" i="100"/>
  <c r="P180" i="100"/>
  <c r="O180" i="100"/>
  <c r="O179" i="100"/>
  <c r="Z102" i="100"/>
  <c r="AI102" i="100"/>
  <c r="V102" i="100"/>
  <c r="BM102" i="100"/>
  <c r="BK102" i="100"/>
  <c r="BJ102" i="100"/>
  <c r="AQ102" i="100"/>
  <c r="AL102" i="100"/>
  <c r="AN102" i="100"/>
  <c r="S102" i="100"/>
  <c r="BC102" i="100"/>
  <c r="BG102" i="100"/>
  <c r="M102" i="100"/>
  <c r="P102" i="100"/>
  <c r="BD102" i="100"/>
  <c r="N102" i="100"/>
  <c r="BE102" i="100"/>
  <c r="Q102" i="100"/>
  <c r="Y102" i="100"/>
  <c r="X102" i="100"/>
  <c r="AO102" i="100"/>
  <c r="AX102" i="100"/>
  <c r="AK102" i="100"/>
  <c r="BI102" i="100"/>
  <c r="AV102" i="100"/>
  <c r="BB102" i="100"/>
  <c r="AU102" i="100"/>
  <c r="BF102" i="100"/>
  <c r="AH102" i="100"/>
  <c r="O102" i="100"/>
  <c r="W102" i="100"/>
  <c r="AS102" i="100"/>
  <c r="BP102" i="100"/>
  <c r="AW102" i="100"/>
  <c r="T102" i="100"/>
  <c r="AR102" i="100"/>
  <c r="L102" i="100"/>
  <c r="AM102" i="100"/>
  <c r="AP102" i="100"/>
  <c r="BL102" i="100"/>
  <c r="AJ102" i="100"/>
  <c r="AZ102" i="100"/>
  <c r="AY102" i="100"/>
  <c r="R102" i="100"/>
  <c r="U102" i="100"/>
  <c r="BH102" i="100"/>
  <c r="BN102" i="100"/>
  <c r="AE102" i="100"/>
  <c r="AE100" i="100" s="1"/>
  <c r="AE101" i="100" s="1"/>
  <c r="AE73" i="100" s="1"/>
  <c r="AG102" i="100"/>
  <c r="AG100" i="100" s="1"/>
  <c r="AA102" i="100"/>
  <c r="AD102" i="100"/>
  <c r="AD100" i="100" s="1"/>
  <c r="AD101" i="100" s="1"/>
  <c r="AD73" i="100" s="1"/>
  <c r="BO102" i="100"/>
  <c r="AF102" i="100"/>
  <c r="AF100" i="100" s="1"/>
  <c r="AF101" i="100" s="1"/>
  <c r="AF73" i="100" s="1"/>
  <c r="AC102" i="100"/>
  <c r="AC100" i="100" s="1"/>
  <c r="AC101" i="100" s="1"/>
  <c r="AC73" i="100" s="1"/>
  <c r="AT102" i="100"/>
  <c r="AB102" i="100"/>
  <c r="AB100" i="100" s="1"/>
  <c r="AB101" i="100" s="1"/>
  <c r="AB73" i="100" s="1"/>
  <c r="BA102" i="100"/>
  <c r="P179" i="100" l="1"/>
  <c r="X179" i="100"/>
  <c r="X180" i="100"/>
  <c r="Z9" i="164"/>
  <c r="Z51" i="164" s="1"/>
  <c r="AP9" i="164"/>
  <c r="AP51" i="164" s="1"/>
  <c r="AA9" i="164"/>
  <c r="AA51" i="164" s="1"/>
  <c r="AQ9" i="164"/>
  <c r="AQ51" i="164" s="1"/>
  <c r="BG9" i="164"/>
  <c r="BG51" i="164" s="1"/>
  <c r="AB9" i="164"/>
  <c r="AB51" i="164" s="1"/>
  <c r="AR9" i="164"/>
  <c r="AR51" i="164" s="1"/>
  <c r="BH9" i="164"/>
  <c r="BH51" i="164" s="1"/>
  <c r="U179" i="100"/>
  <c r="U180" i="100"/>
  <c r="Y9" i="164"/>
  <c r="Y51" i="164" s="1"/>
  <c r="AO9" i="164"/>
  <c r="AO51" i="164" s="1"/>
  <c r="BE9" i="164"/>
  <c r="BE51" i="164" s="1"/>
  <c r="AC9" i="164"/>
  <c r="AC51" i="164" s="1"/>
  <c r="AT9" i="164"/>
  <c r="AT51" i="164" s="1"/>
  <c r="T180" i="100"/>
  <c r="T179" i="100"/>
  <c r="AE9" i="164"/>
  <c r="AE51" i="164" s="1"/>
  <c r="AU9" i="164"/>
  <c r="AU51" i="164" s="1"/>
  <c r="BK9" i="164"/>
  <c r="BK51" i="164" s="1"/>
  <c r="Q180" i="100"/>
  <c r="Q179" i="100"/>
  <c r="AF9" i="164"/>
  <c r="AF51" i="164" s="1"/>
  <c r="AV9" i="164"/>
  <c r="AV51" i="164" s="1"/>
  <c r="BL9" i="164"/>
  <c r="BL51" i="164" s="1"/>
  <c r="AS9" i="164"/>
  <c r="AS51" i="164" s="1"/>
  <c r="BI9" i="164"/>
  <c r="BI51" i="164" s="1"/>
  <c r="N9" i="164"/>
  <c r="N51" i="164" s="1"/>
  <c r="W9" i="164"/>
  <c r="W51" i="164" s="1"/>
  <c r="O9" i="164"/>
  <c r="O51" i="164" s="1"/>
  <c r="V9" i="164"/>
  <c r="V51" i="164" s="1"/>
  <c r="P9" i="164"/>
  <c r="P51" i="164" s="1"/>
  <c r="R9" i="164"/>
  <c r="R51" i="164" s="1"/>
  <c r="S9" i="164"/>
  <c r="S51" i="164" s="1"/>
  <c r="X9" i="164"/>
  <c r="X51" i="164" s="1"/>
  <c r="Q9" i="164"/>
  <c r="Q51" i="164" s="1"/>
  <c r="U9" i="164"/>
  <c r="U51" i="164" s="1"/>
  <c r="T9" i="164"/>
  <c r="T51" i="164" s="1"/>
  <c r="AH9" i="164"/>
  <c r="AH51" i="164" s="1"/>
  <c r="AX9" i="164"/>
  <c r="AX51" i="164" s="1"/>
  <c r="Z180" i="100"/>
  <c r="Z179" i="100"/>
  <c r="AI9" i="164"/>
  <c r="AI51" i="164" s="1"/>
  <c r="AY9" i="164"/>
  <c r="AY51" i="164" s="1"/>
  <c r="V179" i="100"/>
  <c r="V180" i="100"/>
  <c r="AJ9" i="164"/>
  <c r="AJ51" i="164" s="1"/>
  <c r="AZ9" i="164"/>
  <c r="AZ51" i="164" s="1"/>
  <c r="BB9" i="164"/>
  <c r="BB51" i="164" s="1"/>
  <c r="S180" i="100"/>
  <c r="S179" i="100"/>
  <c r="AG9" i="164"/>
  <c r="AG51" i="164" s="1"/>
  <c r="AW9" i="164"/>
  <c r="AW51" i="164" s="1"/>
  <c r="BJ9" i="164"/>
  <c r="BJ51" i="164" s="1"/>
  <c r="R180" i="100"/>
  <c r="R179" i="100"/>
  <c r="AL9" i="164"/>
  <c r="AL51" i="164" s="1"/>
  <c r="BF9" i="164"/>
  <c r="BF51" i="164" s="1"/>
  <c r="Y179" i="100"/>
  <c r="Y180" i="100"/>
  <c r="AM9" i="164"/>
  <c r="AM51" i="164" s="1"/>
  <c r="BC9" i="164"/>
  <c r="BC51" i="164" s="1"/>
  <c r="W180" i="100"/>
  <c r="W179" i="100"/>
  <c r="AN9" i="164"/>
  <c r="AN51" i="164" s="1"/>
  <c r="BD9" i="164"/>
  <c r="BD51" i="164" s="1"/>
  <c r="AK9" i="164"/>
  <c r="AK51" i="164" s="1"/>
  <c r="BA9" i="164"/>
  <c r="BA51" i="164" s="1"/>
  <c r="BM9" i="164"/>
  <c r="BM51" i="164" s="1"/>
  <c r="AD80" i="100"/>
  <c r="AC80" i="100"/>
  <c r="AB80" i="100"/>
  <c r="AE80" i="100"/>
  <c r="AF80" i="100"/>
  <c r="AG101" i="100"/>
  <c r="AG73" i="100" s="1"/>
  <c r="AH100" i="100"/>
  <c r="AH101" i="100" l="1"/>
  <c r="AH73" i="100" s="1"/>
  <c r="AI100" i="100"/>
  <c r="AG80" i="100"/>
  <c r="AJ100" i="100" l="1"/>
  <c r="AI101" i="100"/>
  <c r="AI73" i="100" s="1"/>
  <c r="AH80" i="100"/>
  <c r="AK100" i="100" l="1"/>
  <c r="AJ101" i="100"/>
  <c r="AJ73" i="100" s="1"/>
  <c r="AI80" i="100"/>
  <c r="AJ80" i="100" l="1"/>
  <c r="AK101" i="100"/>
  <c r="AK73" i="100" s="1"/>
  <c r="AL100" i="100"/>
  <c r="AM100" i="100" l="1"/>
  <c r="AL101" i="100"/>
  <c r="AL73" i="100" s="1"/>
  <c r="AK80" i="100"/>
  <c r="AL80" i="100" l="1"/>
  <c r="AN100" i="100"/>
  <c r="AM101" i="100"/>
  <c r="AM73" i="100" s="1"/>
  <c r="AM80" i="100" l="1"/>
  <c r="AN101" i="100"/>
  <c r="AN73" i="100" s="1"/>
  <c r="AO100" i="100"/>
  <c r="AP100" i="100" l="1"/>
  <c r="AO101" i="100"/>
  <c r="AO73" i="100" s="1"/>
  <c r="AN80" i="100"/>
  <c r="AO80" i="100" l="1"/>
  <c r="AQ100" i="100"/>
  <c r="AP101" i="100"/>
  <c r="AP73" i="100" s="1"/>
  <c r="AP80" i="100" l="1"/>
  <c r="AQ101" i="100"/>
  <c r="AQ73" i="100" s="1"/>
  <c r="AR100" i="100"/>
  <c r="AQ80" i="100" l="1"/>
  <c r="AR101" i="100"/>
  <c r="AR73" i="100" s="1"/>
  <c r="AS100" i="100"/>
  <c r="AR80" i="100" l="1"/>
  <c r="AS101" i="100"/>
  <c r="AS73" i="100" s="1"/>
  <c r="AT100" i="100"/>
  <c r="AU100" i="100" l="1"/>
  <c r="AT101" i="100"/>
  <c r="AT73" i="100" s="1"/>
  <c r="AS80" i="100"/>
  <c r="AU101" i="100" l="1"/>
  <c r="AU73" i="100" s="1"/>
  <c r="AV100" i="100"/>
  <c r="AT80" i="100"/>
  <c r="AW100" i="100" l="1"/>
  <c r="AV101" i="100"/>
  <c r="AV73" i="100" s="1"/>
  <c r="AU80" i="100"/>
  <c r="AW101" i="100" l="1"/>
  <c r="AW73" i="100" s="1"/>
  <c r="AX100" i="100"/>
  <c r="AV80" i="100"/>
  <c r="AX101" i="100" l="1"/>
  <c r="AX73" i="100" s="1"/>
  <c r="AY100" i="100"/>
  <c r="AW80" i="100"/>
  <c r="AZ100" i="100" l="1"/>
  <c r="AY101" i="100"/>
  <c r="AY73" i="100" s="1"/>
  <c r="AX80" i="100"/>
  <c r="BA100" i="100" l="1"/>
  <c r="AZ101" i="100"/>
  <c r="AZ73" i="100" s="1"/>
  <c r="AY80" i="100"/>
  <c r="BA101" i="100" l="1"/>
  <c r="BA73" i="100" s="1"/>
  <c r="BB100" i="100"/>
  <c r="AZ80" i="100"/>
  <c r="BA80" i="100" l="1"/>
  <c r="BC100" i="100"/>
  <c r="BB101" i="100"/>
  <c r="BB73" i="100" s="1"/>
  <c r="BC101" i="100" l="1"/>
  <c r="BC73" i="100" s="1"/>
  <c r="BD100" i="100"/>
  <c r="BB80" i="100"/>
  <c r="BD101" i="100" l="1"/>
  <c r="BD73" i="100" s="1"/>
  <c r="BE100" i="100"/>
  <c r="BC80" i="100"/>
  <c r="BD80" i="100" l="1"/>
  <c r="BE101" i="100"/>
  <c r="BE73" i="100" s="1"/>
  <c r="BF100" i="100"/>
  <c r="BG100" i="100" l="1"/>
  <c r="BF101" i="100"/>
  <c r="BF73" i="100" s="1"/>
  <c r="BE80" i="100"/>
  <c r="BF80" i="100" l="1"/>
  <c r="BG101" i="100"/>
  <c r="BG73" i="100" s="1"/>
  <c r="BH100" i="100"/>
  <c r="BG80" i="100" l="1"/>
  <c r="BH101" i="100"/>
  <c r="BH73" i="100" s="1"/>
  <c r="BI100" i="100"/>
  <c r="BI101" i="100" l="1"/>
  <c r="BI73" i="100" s="1"/>
  <c r="BJ100" i="100"/>
  <c r="BH80" i="100"/>
  <c r="BJ101" i="100" l="1"/>
  <c r="BJ73" i="100" s="1"/>
  <c r="BK100" i="100"/>
  <c r="BI80" i="100"/>
  <c r="BK101" i="100" l="1"/>
  <c r="BK73" i="100" s="1"/>
  <c r="BL100" i="100"/>
  <c r="BJ80" i="100"/>
  <c r="BM100" i="100" l="1"/>
  <c r="BL101" i="100"/>
  <c r="BL73" i="100" s="1"/>
  <c r="BK80" i="100"/>
  <c r="BL80" i="100" l="1"/>
  <c r="BN100" i="100"/>
  <c r="BM101" i="100"/>
  <c r="BM73" i="100" s="1"/>
  <c r="BM80" i="100" l="1"/>
  <c r="BO100" i="100"/>
  <c r="BN101" i="100"/>
  <c r="BN73" i="100" s="1"/>
  <c r="BN80" i="100" l="1"/>
  <c r="BP100" i="100"/>
  <c r="BP101" i="100" s="1"/>
  <c r="BP73" i="100" s="1"/>
  <c r="BO101" i="100"/>
  <c r="BO73" i="100" s="1"/>
  <c r="L71" i="100" l="1" a="1"/>
  <c r="L71" i="100"/>
  <c r="Q71" i="100"/>
  <c r="W71" i="100"/>
  <c r="S71" i="100"/>
  <c r="X71" i="100"/>
  <c r="M71" i="100"/>
  <c r="U71" i="100"/>
  <c r="R71" i="100"/>
  <c r="V71" i="100"/>
  <c r="O71" i="100"/>
  <c r="Z71" i="100"/>
  <c r="N71" i="100"/>
  <c r="T71" i="100"/>
  <c r="P71" i="100"/>
  <c r="Y71" i="100"/>
  <c r="AA71" i="100"/>
  <c r="AF71" i="100"/>
  <c r="AC71" i="100"/>
  <c r="AD71" i="100"/>
  <c r="AB71" i="100"/>
  <c r="AE71" i="100"/>
  <c r="AG71" i="100"/>
  <c r="AH71" i="100"/>
  <c r="AI71" i="100"/>
  <c r="AJ71" i="100"/>
  <c r="AK71" i="100"/>
  <c r="AL71" i="100"/>
  <c r="AM71" i="100"/>
  <c r="AN71" i="100"/>
  <c r="AO71" i="100"/>
  <c r="AP71" i="100"/>
  <c r="AQ71" i="100"/>
  <c r="AR71" i="100"/>
  <c r="AS71" i="100"/>
  <c r="AT71" i="100"/>
  <c r="AU71" i="100"/>
  <c r="AV71" i="100"/>
  <c r="AW71" i="100"/>
  <c r="AX71" i="100"/>
  <c r="AY71" i="100"/>
  <c r="AZ71" i="100"/>
  <c r="BA71" i="100"/>
  <c r="BB71" i="100"/>
  <c r="BC71" i="100"/>
  <c r="BD71" i="100"/>
  <c r="BE71" i="100"/>
  <c r="BF71" i="100"/>
  <c r="BG71" i="100"/>
  <c r="BH71" i="100"/>
  <c r="BI71" i="100"/>
  <c r="BJ71" i="100"/>
  <c r="BK71" i="100"/>
  <c r="BL71" i="100"/>
  <c r="BM71" i="100"/>
  <c r="BN71" i="100"/>
  <c r="BP80" i="100"/>
  <c r="BP71" i="100"/>
  <c r="BO80" i="100"/>
  <c r="BO71" i="100"/>
  <c r="AA153" i="100" l="1"/>
  <c r="AA557" i="100"/>
  <c r="AA140" i="100" l="1"/>
  <c r="F149" i="100" s="1"/>
  <c r="F151" i="100" s="1"/>
  <c r="F150" i="100" s="1"/>
  <c r="AA159" i="100"/>
  <c r="K159" i="100" s="1" a="1"/>
  <c r="K159" i="100" s="1"/>
  <c r="AA158" i="100"/>
  <c r="AA141" i="100"/>
  <c r="AB174" i="100"/>
  <c r="AC174" i="100" s="1"/>
  <c r="AD174" i="100" s="1"/>
  <c r="AE174" i="100" s="1"/>
  <c r="AF174" i="100" s="1"/>
  <c r="AG174" i="100" s="1"/>
  <c r="AH174" i="100" s="1"/>
  <c r="AI174" i="100" s="1"/>
  <c r="AA348" i="100"/>
  <c r="AB173" i="100" l="1"/>
  <c r="AA160" i="100"/>
  <c r="K160" i="100" s="1" a="1"/>
  <c r="K160" i="100" s="1"/>
  <c r="K158" i="100" a="1"/>
  <c r="K158" i="100" s="1"/>
  <c r="BM142" i="100"/>
  <c r="BK142" i="100"/>
  <c r="BN142" i="100"/>
  <c r="AM142" i="100"/>
  <c r="AV142" i="100"/>
  <c r="S142" i="100"/>
  <c r="AP142" i="100"/>
  <c r="Q142" i="100"/>
  <c r="BP142" i="100"/>
  <c r="U142" i="100"/>
  <c r="BG142" i="100"/>
  <c r="AG142" i="100"/>
  <c r="AG140" i="100" s="1"/>
  <c r="T142" i="100"/>
  <c r="W142" i="100"/>
  <c r="BO142" i="100"/>
  <c r="AF142" i="100"/>
  <c r="AF140" i="100" s="1"/>
  <c r="AF141" i="100" s="1"/>
  <c r="BE142" i="100"/>
  <c r="BJ142" i="100"/>
  <c r="BH142" i="100"/>
  <c r="O142" i="100"/>
  <c r="BF142" i="100"/>
  <c r="N142" i="100"/>
  <c r="BC142" i="100"/>
  <c r="AO142" i="100"/>
  <c r="AZ142" i="100"/>
  <c r="AC142" i="100"/>
  <c r="AC140" i="100" s="1"/>
  <c r="AC141" i="100" s="1"/>
  <c r="BI142" i="100"/>
  <c r="BA142" i="100"/>
  <c r="AQ142" i="100"/>
  <c r="L142" i="100"/>
  <c r="AU142" i="100"/>
  <c r="AR142" i="100"/>
  <c r="V142" i="100"/>
  <c r="AT142" i="100"/>
  <c r="AI142" i="100"/>
  <c r="AH142" i="100"/>
  <c r="R142" i="100"/>
  <c r="AK142" i="100"/>
  <c r="AN142" i="100"/>
  <c r="M142" i="100"/>
  <c r="AA142" i="100"/>
  <c r="Z142" i="100"/>
  <c r="AS142" i="100"/>
  <c r="BL142" i="100"/>
  <c r="AL142" i="100"/>
  <c r="Y142" i="100"/>
  <c r="BB142" i="100"/>
  <c r="AW142" i="100"/>
  <c r="BD142" i="100"/>
  <c r="AY142" i="100"/>
  <c r="AX142" i="100"/>
  <c r="AE142" i="100"/>
  <c r="AE140" i="100" s="1"/>
  <c r="AE141" i="100" s="1"/>
  <c r="AB142" i="100"/>
  <c r="AB140" i="100" s="1"/>
  <c r="AB141" i="100" s="1"/>
  <c r="P142" i="100"/>
  <c r="AJ142" i="100"/>
  <c r="X142" i="100"/>
  <c r="AD142" i="100"/>
  <c r="AD140" i="100" s="1"/>
  <c r="AD141" i="100" s="1"/>
  <c r="AB348" i="100"/>
  <c r="AB172" i="100"/>
  <c r="AA539" i="100"/>
  <c r="AC173" i="100"/>
  <c r="AA172" i="100"/>
  <c r="AF153" i="100" l="1"/>
  <c r="AF154" i="100" s="1"/>
  <c r="AF557" i="100" s="1"/>
  <c r="AC153" i="100"/>
  <c r="AC155" i="100" s="1"/>
  <c r="AB153" i="100"/>
  <c r="AB155" i="100" s="1"/>
  <c r="AE153" i="100"/>
  <c r="AE154" i="100" s="1"/>
  <c r="AE557" i="100" s="1"/>
  <c r="AD153" i="100"/>
  <c r="AD154" i="100" s="1"/>
  <c r="AD557" i="100" s="1"/>
  <c r="AH140" i="100"/>
  <c r="AG141" i="100"/>
  <c r="AF155" i="100"/>
  <c r="AD155" i="100"/>
  <c r="AB343" i="100"/>
  <c r="AB171" i="100"/>
  <c r="AC348" i="100"/>
  <c r="AC172" i="100"/>
  <c r="AD173" i="100"/>
  <c r="AA171" i="100"/>
  <c r="AA343" i="100"/>
  <c r="AB539" i="100"/>
  <c r="AE155" i="100" l="1"/>
  <c r="AB154" i="100"/>
  <c r="AB557" i="100" s="1"/>
  <c r="AG153" i="100"/>
  <c r="AG155" i="100" s="1"/>
  <c r="AC154" i="100"/>
  <c r="AC557" i="100" s="1"/>
  <c r="AI140" i="100"/>
  <c r="AH141" i="100"/>
  <c r="AD348" i="100"/>
  <c r="AD172" i="100"/>
  <c r="AE173" i="100"/>
  <c r="AC343" i="100"/>
  <c r="AC171" i="100"/>
  <c r="AC539" i="100"/>
  <c r="AA168" i="100"/>
  <c r="AG154" i="100" l="1"/>
  <c r="AG557" i="100" s="1"/>
  <c r="AH153" i="100"/>
  <c r="AH154" i="100" s="1"/>
  <c r="AH557" i="100" s="1"/>
  <c r="AJ140" i="100"/>
  <c r="AI141" i="100"/>
  <c r="AA323" i="100"/>
  <c r="AA200" i="100"/>
  <c r="AA201" i="100"/>
  <c r="AA293" i="100"/>
  <c r="AA294" i="100"/>
  <c r="AA311" i="100" s="1"/>
  <c r="AA570" i="100" s="1"/>
  <c r="AD343" i="100"/>
  <c r="AD171" i="100"/>
  <c r="AE348" i="100"/>
  <c r="AE172" i="100"/>
  <c r="AF173" i="100"/>
  <c r="AA198" i="100"/>
  <c r="AD539" i="100"/>
  <c r="AH155" i="100" l="1"/>
  <c r="AI153" i="100"/>
  <c r="AI155" i="100" s="1"/>
  <c r="AK140" i="100"/>
  <c r="AJ141" i="100"/>
  <c r="AA202" i="100"/>
  <c r="AE171" i="100"/>
  <c r="AE343" i="100"/>
  <c r="AE539" i="100"/>
  <c r="AA304" i="100"/>
  <c r="AA305" i="100"/>
  <c r="AA303" i="100"/>
  <c r="AA302" i="100"/>
  <c r="AA301" i="100"/>
  <c r="AA199" i="100"/>
  <c r="AA297" i="100"/>
  <c r="AA299" i="100"/>
  <c r="AA298" i="100"/>
  <c r="AA296" i="100"/>
  <c r="AA310" i="100"/>
  <c r="AF348" i="100"/>
  <c r="AG173" i="100"/>
  <c r="AF172" i="100"/>
  <c r="AI154" i="100" l="1"/>
  <c r="AI557" i="100" s="1"/>
  <c r="AJ153" i="100"/>
  <c r="AJ154" i="100" s="1"/>
  <c r="AJ557" i="100" s="1"/>
  <c r="AL140" i="100"/>
  <c r="AK141" i="100"/>
  <c r="AA306" i="100"/>
  <c r="AA316" i="100"/>
  <c r="AA319" i="100"/>
  <c r="AF539" i="100"/>
  <c r="AA314" i="100"/>
  <c r="AA320" i="100"/>
  <c r="AA322" i="100"/>
  <c r="AG348" i="100"/>
  <c r="AG172" i="100"/>
  <c r="AH173" i="100"/>
  <c r="AA313" i="100"/>
  <c r="AF343" i="100"/>
  <c r="AF171" i="100"/>
  <c r="AA315" i="100"/>
  <c r="AA318" i="100"/>
  <c r="AA321" i="100"/>
  <c r="AA351" i="100" s="1"/>
  <c r="AA369" i="100" s="1"/>
  <c r="AJ155" i="100" l="1"/>
  <c r="AK153" i="100"/>
  <c r="AK154" i="100" s="1"/>
  <c r="AK557" i="100" s="1"/>
  <c r="AM140" i="100"/>
  <c r="AL141" i="100"/>
  <c r="AA569" i="100"/>
  <c r="AA345" i="100"/>
  <c r="AA566" i="100"/>
  <c r="AA567" i="100"/>
  <c r="AA354" i="100"/>
  <c r="AH348" i="100"/>
  <c r="AH172" i="100"/>
  <c r="AI173" i="100"/>
  <c r="AA346" i="100"/>
  <c r="AA564" i="100"/>
  <c r="AA371" i="100"/>
  <c r="AA370" i="100"/>
  <c r="AG343" i="100"/>
  <c r="AG171" i="100"/>
  <c r="AA532" i="100"/>
  <c r="AA344" i="100"/>
  <c r="AA568" i="100"/>
  <c r="AA324" i="100"/>
  <c r="AA528" i="100"/>
  <c r="AA352" i="100"/>
  <c r="AA529" i="100"/>
  <c r="AA533" i="100"/>
  <c r="AA355" i="100"/>
  <c r="AG539" i="100"/>
  <c r="AA349" i="100"/>
  <c r="AA375" i="100"/>
  <c r="AA385" i="100" s="1"/>
  <c r="AA565" i="100"/>
  <c r="AA350" i="100"/>
  <c r="AA534" i="100"/>
  <c r="AK155" i="100" l="1"/>
  <c r="AL153" i="100"/>
  <c r="AL154" i="100" s="1"/>
  <c r="AL557" i="100" s="1"/>
  <c r="AN140" i="100"/>
  <c r="AM141" i="100"/>
  <c r="AA538" i="100"/>
  <c r="AA186" i="100"/>
  <c r="AH343" i="100"/>
  <c r="AH171" i="100"/>
  <c r="AA356" i="100"/>
  <c r="AA357" i="100" s="1"/>
  <c r="AA461" i="100"/>
  <c r="AA187" i="100"/>
  <c r="AA536" i="100"/>
  <c r="AA530" i="100"/>
  <c r="AH539" i="100"/>
  <c r="AA537" i="100"/>
  <c r="AA531" i="100"/>
  <c r="AA387" i="100"/>
  <c r="AA542" i="100" s="1"/>
  <c r="AA388" i="100"/>
  <c r="AA543" i="100" s="1"/>
  <c r="AI348" i="100"/>
  <c r="AI172" i="100"/>
  <c r="AJ173" i="100"/>
  <c r="AL155" i="100" l="1"/>
  <c r="AM153" i="100"/>
  <c r="AM154" i="100" s="1"/>
  <c r="AM557" i="100" s="1"/>
  <c r="AO140" i="100"/>
  <c r="AN141" i="100"/>
  <c r="AI539" i="100"/>
  <c r="AJ348" i="100"/>
  <c r="AJ172" i="100"/>
  <c r="AK173" i="100"/>
  <c r="AA463" i="100"/>
  <c r="AA577" i="100" s="1"/>
  <c r="AA462" i="100"/>
  <c r="AA576" i="100" s="1"/>
  <c r="AI343" i="100"/>
  <c r="AI171" i="100"/>
  <c r="AA389" i="100"/>
  <c r="AM155" i="100" l="1"/>
  <c r="AN153" i="100"/>
  <c r="AN155" i="100" s="1"/>
  <c r="AP140" i="100"/>
  <c r="AO141" i="100"/>
  <c r="AK348" i="100"/>
  <c r="AK172" i="100"/>
  <c r="AL173" i="100"/>
  <c r="AJ343" i="100"/>
  <c r="AJ171" i="100"/>
  <c r="AA392" i="100"/>
  <c r="AJ539" i="100"/>
  <c r="AN154" i="100" l="1"/>
  <c r="AN557" i="100" s="1"/>
  <c r="AO153" i="100"/>
  <c r="AO154" i="100" s="1"/>
  <c r="AO557" i="100" s="1"/>
  <c r="AQ140" i="100"/>
  <c r="AP141" i="100"/>
  <c r="AK343" i="100"/>
  <c r="AK171" i="100"/>
  <c r="AK539" i="100"/>
  <c r="AL348" i="100"/>
  <c r="AL172" i="100"/>
  <c r="AM173" i="100"/>
  <c r="AO155" i="100" l="1"/>
  <c r="AP153" i="100"/>
  <c r="AP154" i="100" s="1"/>
  <c r="AP557" i="100" s="1"/>
  <c r="AR140" i="100"/>
  <c r="AQ141" i="100"/>
  <c r="AL539" i="100"/>
  <c r="AM348" i="100"/>
  <c r="AM172" i="100"/>
  <c r="AN173" i="100"/>
  <c r="AL343" i="100"/>
  <c r="AL171" i="100"/>
  <c r="AP155" i="100" l="1"/>
  <c r="AQ153" i="100"/>
  <c r="AQ155" i="100" s="1"/>
  <c r="AS140" i="100"/>
  <c r="AR141" i="100"/>
  <c r="AM343" i="100"/>
  <c r="AM171" i="100"/>
  <c r="AM539" i="100"/>
  <c r="AN348" i="100"/>
  <c r="AO173" i="100"/>
  <c r="AN172" i="100"/>
  <c r="AQ154" i="100" l="1"/>
  <c r="AQ557" i="100" s="1"/>
  <c r="AR153" i="100"/>
  <c r="AR155" i="100" s="1"/>
  <c r="AT140" i="100"/>
  <c r="AS141" i="100"/>
  <c r="AN539" i="100"/>
  <c r="AN171" i="100"/>
  <c r="AN343" i="100"/>
  <c r="AO348" i="100"/>
  <c r="AO172" i="100"/>
  <c r="AP173" i="100"/>
  <c r="AR154" i="100" l="1"/>
  <c r="AR557" i="100" s="1"/>
  <c r="AS153" i="100"/>
  <c r="AS154" i="100" s="1"/>
  <c r="AS557" i="100" s="1"/>
  <c r="AU140" i="100"/>
  <c r="AT141" i="100"/>
  <c r="AO539" i="100"/>
  <c r="AP348" i="100"/>
  <c r="AQ173" i="100"/>
  <c r="AP172" i="100"/>
  <c r="AO343" i="100"/>
  <c r="AO171" i="100"/>
  <c r="AS155" i="100" l="1"/>
  <c r="AT153" i="100"/>
  <c r="AT155" i="100" s="1"/>
  <c r="AV140" i="100"/>
  <c r="AU141" i="100"/>
  <c r="AQ348" i="100"/>
  <c r="AQ172" i="100"/>
  <c r="AR173" i="100"/>
  <c r="AP539" i="100"/>
  <c r="AP171" i="100"/>
  <c r="AP343" i="100"/>
  <c r="AT154" i="100" l="1"/>
  <c r="AT557" i="100" s="1"/>
  <c r="AU153" i="100"/>
  <c r="AU155" i="100" s="1"/>
  <c r="AW140" i="100"/>
  <c r="AV141" i="100"/>
  <c r="AQ343" i="100"/>
  <c r="AQ171" i="100"/>
  <c r="AR172" i="100"/>
  <c r="AR348" i="100"/>
  <c r="AS173" i="100"/>
  <c r="AQ539" i="100"/>
  <c r="AU154" i="100" l="1"/>
  <c r="AU557" i="100" s="1"/>
  <c r="AV153" i="100"/>
  <c r="AV155" i="100" s="1"/>
  <c r="AX140" i="100"/>
  <c r="AW141" i="100"/>
  <c r="AR539" i="100"/>
  <c r="AR171" i="100"/>
  <c r="AR343" i="100"/>
  <c r="AS348" i="100"/>
  <c r="AS172" i="100"/>
  <c r="AT173" i="100"/>
  <c r="AV154" i="100" l="1"/>
  <c r="AV557" i="100" s="1"/>
  <c r="AW153" i="100"/>
  <c r="AW154" i="100" s="1"/>
  <c r="AW557" i="100" s="1"/>
  <c r="AY140" i="100"/>
  <c r="AX141" i="100"/>
  <c r="AS539" i="100"/>
  <c r="AT348" i="100"/>
  <c r="AT172" i="100"/>
  <c r="AU173" i="100"/>
  <c r="AS343" i="100"/>
  <c r="AS171" i="100"/>
  <c r="AW155" i="100" l="1"/>
  <c r="AX153" i="100"/>
  <c r="AX155" i="100" s="1"/>
  <c r="AZ140" i="100"/>
  <c r="AY141" i="100"/>
  <c r="AT539" i="100"/>
  <c r="AU348" i="100"/>
  <c r="AU172" i="100"/>
  <c r="AV173" i="100"/>
  <c r="AT343" i="100"/>
  <c r="AT171" i="100"/>
  <c r="AX154" i="100" l="1"/>
  <c r="AX557" i="100" s="1"/>
  <c r="AY153" i="100"/>
  <c r="AY154" i="100" s="1"/>
  <c r="AY557" i="100" s="1"/>
  <c r="BA140" i="100"/>
  <c r="AZ141" i="100"/>
  <c r="AU539" i="100"/>
  <c r="AV348" i="100"/>
  <c r="AV172" i="100"/>
  <c r="AW173" i="100"/>
  <c r="AU343" i="100"/>
  <c r="AU171" i="100"/>
  <c r="AY155" i="100" l="1"/>
  <c r="AZ153" i="100"/>
  <c r="AZ155" i="100" s="1"/>
  <c r="BB140" i="100"/>
  <c r="BA141" i="100"/>
  <c r="AV539" i="100"/>
  <c r="AW348" i="100"/>
  <c r="AX173" i="100"/>
  <c r="AW172" i="100"/>
  <c r="AV171" i="100"/>
  <c r="AV343" i="100"/>
  <c r="AZ154" i="100" l="1"/>
  <c r="AZ557" i="100" s="1"/>
  <c r="BA153" i="100"/>
  <c r="BA155" i="100" s="1"/>
  <c r="BC140" i="100"/>
  <c r="BB141" i="100"/>
  <c r="AW539" i="100"/>
  <c r="AW343" i="100"/>
  <c r="AW171" i="100"/>
  <c r="AX348" i="100"/>
  <c r="AY173" i="100"/>
  <c r="AX172" i="100"/>
  <c r="BA154" i="100" l="1"/>
  <c r="BA557" i="100" s="1"/>
  <c r="BB153" i="100"/>
  <c r="BB155" i="100" s="1"/>
  <c r="BD140" i="100"/>
  <c r="BC141" i="100"/>
  <c r="AX343" i="100"/>
  <c r="AX171" i="100"/>
  <c r="AY348" i="100"/>
  <c r="AY172" i="100"/>
  <c r="AZ173" i="100"/>
  <c r="AX539" i="100"/>
  <c r="BB154" i="100" l="1"/>
  <c r="BB557" i="100" s="1"/>
  <c r="BC153" i="100"/>
  <c r="BC155" i="100" s="1"/>
  <c r="BE140" i="100"/>
  <c r="BD141" i="100"/>
  <c r="AY539" i="100"/>
  <c r="AZ348" i="100"/>
  <c r="AZ172" i="100"/>
  <c r="BA173" i="100"/>
  <c r="AY171" i="100"/>
  <c r="AY343" i="100"/>
  <c r="BC154" i="100" l="1"/>
  <c r="BC557" i="100" s="1"/>
  <c r="BD153" i="100"/>
  <c r="BD155" i="100" s="1"/>
  <c r="BF140" i="100"/>
  <c r="BE141" i="100"/>
  <c r="AZ539" i="100"/>
  <c r="BA348" i="100"/>
  <c r="BA172" i="100"/>
  <c r="BB173" i="100"/>
  <c r="AZ343" i="100"/>
  <c r="AZ171" i="100"/>
  <c r="BD154" i="100" l="1"/>
  <c r="BD557" i="100" s="1"/>
  <c r="BE153" i="100"/>
  <c r="BE155" i="100" s="1"/>
  <c r="BG140" i="100"/>
  <c r="BF141" i="100"/>
  <c r="BA539" i="100"/>
  <c r="BB348" i="100"/>
  <c r="BB172" i="100"/>
  <c r="BC173" i="100"/>
  <c r="BA171" i="100"/>
  <c r="BA343" i="100"/>
  <c r="BE154" i="100" l="1"/>
  <c r="BE557" i="100" s="1"/>
  <c r="BF153" i="100"/>
  <c r="BF155" i="100" s="1"/>
  <c r="BH140" i="100"/>
  <c r="BG141" i="100"/>
  <c r="BB343" i="100"/>
  <c r="BB171" i="100"/>
  <c r="BB539" i="100"/>
  <c r="BC348" i="100"/>
  <c r="BC172" i="100"/>
  <c r="BD173" i="100"/>
  <c r="BF154" i="100" l="1"/>
  <c r="BF557" i="100" s="1"/>
  <c r="BG153" i="100"/>
  <c r="BG155" i="100" s="1"/>
  <c r="BI140" i="100"/>
  <c r="BH141" i="100"/>
  <c r="BD348" i="100"/>
  <c r="BD172" i="100"/>
  <c r="BE173" i="100"/>
  <c r="BC343" i="100"/>
  <c r="BC171" i="100"/>
  <c r="BC539" i="100"/>
  <c r="BG154" i="100" l="1"/>
  <c r="BG557" i="100" s="1"/>
  <c r="BH153" i="100"/>
  <c r="BH155" i="100" s="1"/>
  <c r="BJ140" i="100"/>
  <c r="BI141" i="100"/>
  <c r="BD343" i="100"/>
  <c r="BD171" i="100"/>
  <c r="BD539" i="100"/>
  <c r="BE348" i="100"/>
  <c r="BF173" i="100"/>
  <c r="BE172" i="100"/>
  <c r="BH154" i="100" l="1"/>
  <c r="BH557" i="100" s="1"/>
  <c r="BI153" i="100"/>
  <c r="BI154" i="100" s="1"/>
  <c r="BI557" i="100" s="1"/>
  <c r="BK140" i="100"/>
  <c r="BJ141" i="100"/>
  <c r="BF348" i="100"/>
  <c r="BF172" i="100"/>
  <c r="BG173" i="100"/>
  <c r="BE539" i="100"/>
  <c r="BE343" i="100"/>
  <c r="BE171" i="100"/>
  <c r="BI155" i="100" l="1"/>
  <c r="BJ153" i="100"/>
  <c r="BJ154" i="100" s="1"/>
  <c r="BJ557" i="100" s="1"/>
  <c r="BL140" i="100"/>
  <c r="BK141" i="100"/>
  <c r="BF539" i="100"/>
  <c r="BG348" i="100"/>
  <c r="BH173" i="100"/>
  <c r="BG172" i="100"/>
  <c r="BF343" i="100"/>
  <c r="BF171" i="100"/>
  <c r="BJ155" i="100" l="1"/>
  <c r="BK153" i="100"/>
  <c r="BK154" i="100" s="1"/>
  <c r="BK557" i="100" s="1"/>
  <c r="BM140" i="100"/>
  <c r="BL141" i="100"/>
  <c r="BG539" i="100"/>
  <c r="BG171" i="100"/>
  <c r="BG343" i="100"/>
  <c r="BH348" i="100"/>
  <c r="BH172" i="100"/>
  <c r="BI173" i="100"/>
  <c r="BK155" i="100" l="1"/>
  <c r="BL153" i="100"/>
  <c r="BL155" i="100" s="1"/>
  <c r="BN140" i="100"/>
  <c r="BM141" i="100"/>
  <c r="BH343" i="100"/>
  <c r="BH171" i="100"/>
  <c r="BI348" i="100"/>
  <c r="BI172" i="100"/>
  <c r="BJ173" i="100"/>
  <c r="BH539" i="100"/>
  <c r="BL154" i="100" l="1"/>
  <c r="BL557" i="100" s="1"/>
  <c r="BM153" i="100"/>
  <c r="BM154" i="100" s="1"/>
  <c r="BM557" i="100" s="1"/>
  <c r="BO140" i="100"/>
  <c r="BN141" i="100"/>
  <c r="BI171" i="100"/>
  <c r="BI343" i="100"/>
  <c r="BI539" i="100"/>
  <c r="BJ348" i="100"/>
  <c r="BJ172" i="100"/>
  <c r="BK173" i="100"/>
  <c r="BM155" i="100" l="1"/>
  <c r="BN153" i="100"/>
  <c r="BN154" i="100" s="1"/>
  <c r="BN557" i="100" s="1"/>
  <c r="BP140" i="100"/>
  <c r="BP141" i="100" s="1"/>
  <c r="BO141" i="100"/>
  <c r="BK348" i="100"/>
  <c r="BL173" i="100"/>
  <c r="BK172" i="100"/>
  <c r="BJ171" i="100"/>
  <c r="BJ343" i="100"/>
  <c r="BJ539" i="100"/>
  <c r="BN155" i="100" l="1"/>
  <c r="BO153" i="100"/>
  <c r="BO154" i="100" s="1"/>
  <c r="BO557" i="100" s="1"/>
  <c r="BP153" i="100"/>
  <c r="BP155" i="100" s="1"/>
  <c r="BL348" i="100"/>
  <c r="BM173" i="100"/>
  <c r="BL172" i="100"/>
  <c r="BK539" i="100"/>
  <c r="BK343" i="100"/>
  <c r="BK171" i="100"/>
  <c r="BO155" i="100" l="1"/>
  <c r="BP154" i="100"/>
  <c r="BP557" i="100" s="1"/>
  <c r="BL343" i="100"/>
  <c r="BL171" i="100"/>
  <c r="BM348" i="100"/>
  <c r="BN173" i="100"/>
  <c r="BM172" i="100"/>
  <c r="BL539" i="100"/>
  <c r="BM539" i="100" l="1"/>
  <c r="BM171" i="100"/>
  <c r="BM343" i="100"/>
  <c r="BN348" i="100"/>
  <c r="BN172" i="100"/>
  <c r="BO173" i="100"/>
  <c r="BN539" i="100" l="1"/>
  <c r="BN343" i="100"/>
  <c r="BN171" i="100"/>
  <c r="BO348" i="100"/>
  <c r="BP173" i="100"/>
  <c r="BO172" i="100"/>
  <c r="BO539" i="100" l="1"/>
  <c r="BO343" i="100"/>
  <c r="BO171" i="100"/>
  <c r="BP172" i="100"/>
  <c r="BP348" i="100"/>
  <c r="BP343" i="100" l="1"/>
  <c r="BP171" i="100"/>
  <c r="BP539" i="100"/>
  <c r="AA179" i="100"/>
  <c r="AB179" i="100" s="1"/>
  <c r="AB180" i="100" s="1"/>
  <c r="AB178" i="100" s="1"/>
  <c r="AA180" i="100"/>
  <c r="AC179" i="100" l="1"/>
  <c r="AC180" i="100" s="1"/>
  <c r="AC178" i="100" s="1"/>
  <c r="AB169" i="100"/>
  <c r="AD179" i="100" l="1"/>
  <c r="AE179" i="100" s="1"/>
  <c r="AC169" i="100"/>
  <c r="AD180" i="100" l="1"/>
  <c r="AD178" i="100" s="1"/>
  <c r="AD169" i="100" s="1"/>
  <c r="AF179" i="100"/>
  <c r="AE180" i="100"/>
  <c r="AE178" i="100" l="1"/>
  <c r="AE169" i="100" s="1"/>
  <c r="AF180" i="100"/>
  <c r="AG179" i="100"/>
  <c r="AF178" i="100" l="1"/>
  <c r="AF169" i="100" s="1"/>
  <c r="AG180" i="100"/>
  <c r="AH179" i="100"/>
  <c r="AG178" i="100" l="1"/>
  <c r="AG169" i="100" s="1"/>
  <c r="AI179" i="100"/>
  <c r="AI180" i="100" s="1"/>
  <c r="AH180" i="100"/>
  <c r="AH178" i="100" l="1"/>
  <c r="AH169" i="100" s="1"/>
  <c r="AI178" i="100" l="1"/>
  <c r="AI169" i="100" s="1"/>
  <c r="AJ178" i="100" l="1"/>
  <c r="AK178" i="100" s="1"/>
  <c r="AJ169" i="100" l="1"/>
  <c r="AK169" i="100"/>
  <c r="AL178" i="100"/>
  <c r="AL169" i="100" l="1"/>
  <c r="AM178" i="100"/>
  <c r="AM169" i="100" l="1"/>
  <c r="AN178" i="100"/>
  <c r="AO178" i="100" l="1"/>
  <c r="AN169" i="100"/>
  <c r="AO169" i="100" l="1"/>
  <c r="AP178" i="100"/>
  <c r="AP169" i="100" l="1"/>
  <c r="AQ178" i="100"/>
  <c r="AR178" i="100" l="1"/>
  <c r="AQ169" i="100"/>
  <c r="AR169" i="100" l="1"/>
  <c r="AS178" i="100"/>
  <c r="AS169" i="100" l="1"/>
  <c r="AT178" i="100"/>
  <c r="AT169" i="100" l="1"/>
  <c r="AU178" i="100"/>
  <c r="AU169" i="100" l="1"/>
  <c r="AV178" i="100"/>
  <c r="AV169" i="100" l="1"/>
  <c r="AW178" i="100"/>
  <c r="AW169" i="100" l="1"/>
  <c r="AX178" i="100"/>
  <c r="AX169" i="100" l="1"/>
  <c r="AY178" i="100"/>
  <c r="AZ178" i="100" l="1"/>
  <c r="AY169" i="100"/>
  <c r="AZ169" i="100" l="1"/>
  <c r="BA178" i="100"/>
  <c r="BB178" i="100" l="1"/>
  <c r="BA169" i="100"/>
  <c r="BB169" i="100" l="1"/>
  <c r="BC178" i="100"/>
  <c r="BD178" i="100" l="1"/>
  <c r="BC169" i="100"/>
  <c r="BD169" i="100" l="1"/>
  <c r="BE178" i="100"/>
  <c r="BE169" i="100" l="1"/>
  <c r="BF178" i="100"/>
  <c r="BF169" i="100" l="1"/>
  <c r="BG178" i="100"/>
  <c r="BH178" i="100" l="1"/>
  <c r="BG169" i="100"/>
  <c r="BI178" i="100" l="1"/>
  <c r="BH169" i="100"/>
  <c r="BI169" i="100" l="1"/>
  <c r="BJ178" i="100"/>
  <c r="BJ169" i="100" l="1"/>
  <c r="BK178" i="100"/>
  <c r="BK169" i="100" l="1"/>
  <c r="BL178" i="100"/>
  <c r="BM178" i="100" l="1"/>
  <c r="BL169" i="100"/>
  <c r="BM169" i="100" l="1"/>
  <c r="BN178" i="100"/>
  <c r="BN169" i="100" l="1"/>
  <c r="BO178" i="100"/>
  <c r="BP178" i="100" l="1"/>
  <c r="BP169" i="100" s="1"/>
  <c r="BO169" i="100"/>
  <c r="AA183" i="100"/>
  <c r="AB181" i="100"/>
  <c r="AB170" i="100" l="1"/>
  <c r="AB215" i="100" s="1"/>
  <c r="AB246" i="100" s="1"/>
  <c r="AB248" i="100" s="1"/>
  <c r="AB249" i="100" s="1"/>
  <c r="AB252" i="100" s="1"/>
  <c r="AC181" i="100"/>
  <c r="AB168" i="100" l="1"/>
  <c r="AB323" i="100" s="1"/>
  <c r="AB193" i="100"/>
  <c r="AB362" i="100" s="1"/>
  <c r="AB572" i="100" s="1"/>
  <c r="AB192" i="100"/>
  <c r="AB361" i="100" s="1"/>
  <c r="AB571" i="100" s="1"/>
  <c r="AC170" i="100"/>
  <c r="AC193" i="100" s="1"/>
  <c r="AC362" i="100" s="1"/>
  <c r="AC572" i="100" s="1"/>
  <c r="AD181" i="100"/>
  <c r="AB198" i="100" l="1"/>
  <c r="AB200" i="100"/>
  <c r="AB201" i="100"/>
  <c r="AB302" i="100" s="1"/>
  <c r="AC168" i="100"/>
  <c r="AC200" i="100" s="1"/>
  <c r="AC299" i="100" s="1"/>
  <c r="AC192" i="100"/>
  <c r="AC361" i="100" s="1"/>
  <c r="AC571" i="100" s="1"/>
  <c r="AC215" i="100"/>
  <c r="AC246" i="100" s="1"/>
  <c r="AC248" i="100" s="1"/>
  <c r="AC249" i="100" s="1"/>
  <c r="AC252" i="100" s="1"/>
  <c r="AB293" i="100"/>
  <c r="AB310" i="100" s="1"/>
  <c r="AB294" i="100"/>
  <c r="AB311" i="100" s="1"/>
  <c r="AB570" i="100" s="1"/>
  <c r="AE181" i="100"/>
  <c r="AD170" i="100"/>
  <c r="AD168" i="100" s="1"/>
  <c r="AD200" i="100" s="1"/>
  <c r="AB199" i="100"/>
  <c r="AB297" i="100"/>
  <c r="AB299" i="100"/>
  <c r="AB298" i="100"/>
  <c r="AB296" i="100"/>
  <c r="AB202" i="100"/>
  <c r="AE170" i="100"/>
  <c r="AB305" i="100"/>
  <c r="AB301" i="100"/>
  <c r="AB304" i="100"/>
  <c r="AC198" i="100" l="1"/>
  <c r="AC297" i="100"/>
  <c r="AC323" i="100"/>
  <c r="AC296" i="100"/>
  <c r="AC293" i="100"/>
  <c r="AB303" i="100"/>
  <c r="AC298" i="100"/>
  <c r="AC201" i="100"/>
  <c r="AC305" i="100" s="1"/>
  <c r="AC322" i="100" s="1"/>
  <c r="AC294" i="100"/>
  <c r="AF181" i="100"/>
  <c r="AD192" i="100"/>
  <c r="AD361" i="100" s="1"/>
  <c r="AD571" i="100" s="1"/>
  <c r="AD215" i="100"/>
  <c r="AD246" i="100" s="1"/>
  <c r="AD248" i="100" s="1"/>
  <c r="AD249" i="100" s="1"/>
  <c r="AD252" i="100" s="1"/>
  <c r="AD193" i="100"/>
  <c r="AD362" i="100" s="1"/>
  <c r="AD572" i="100" s="1"/>
  <c r="AC304" i="100"/>
  <c r="AC321" i="100" s="1"/>
  <c r="AC351" i="100" s="1"/>
  <c r="AC369" i="100" s="1"/>
  <c r="AB318" i="100"/>
  <c r="AE192" i="100"/>
  <c r="AE361" i="100" s="1"/>
  <c r="AE571" i="100" s="1"/>
  <c r="AE193" i="100"/>
  <c r="AE362" i="100" s="1"/>
  <c r="AE572" i="100" s="1"/>
  <c r="AE215" i="100"/>
  <c r="AE246" i="100" s="1"/>
  <c r="AE248" i="100" s="1"/>
  <c r="AE249" i="100" s="1"/>
  <c r="AE252" i="100" s="1"/>
  <c r="AE168" i="100"/>
  <c r="AE200" i="100" s="1"/>
  <c r="AB316" i="100"/>
  <c r="AC316" i="100"/>
  <c r="AD298" i="100"/>
  <c r="AD296" i="100"/>
  <c r="AD297" i="100"/>
  <c r="AD299" i="100"/>
  <c r="AB322" i="100"/>
  <c r="AB320" i="100"/>
  <c r="AB319" i="100"/>
  <c r="AB313" i="100"/>
  <c r="AB314" i="100"/>
  <c r="AC314" i="100"/>
  <c r="AB306" i="100"/>
  <c r="AD198" i="100"/>
  <c r="AD323" i="100"/>
  <c r="AD294" i="100"/>
  <c r="AD293" i="100"/>
  <c r="AD201" i="100"/>
  <c r="AD199" i="100" s="1"/>
  <c r="AB321" i="100"/>
  <c r="AB351" i="100" s="1"/>
  <c r="AB369" i="100" s="1"/>
  <c r="AF170" i="100"/>
  <c r="AG181" i="100"/>
  <c r="AB315" i="100"/>
  <c r="AC315" i="100"/>
  <c r="AC199" i="100"/>
  <c r="AC311" i="100" l="1"/>
  <c r="AC570" i="100" s="1"/>
  <c r="AC313" i="100"/>
  <c r="AC310" i="100"/>
  <c r="AC301" i="100"/>
  <c r="AC318" i="100" s="1"/>
  <c r="AC202" i="100"/>
  <c r="AC302" i="100"/>
  <c r="AC319" i="100" s="1"/>
  <c r="AC303" i="100"/>
  <c r="AC320" i="100" s="1"/>
  <c r="AC344" i="100" s="1"/>
  <c r="AD202" i="100"/>
  <c r="AB528" i="100"/>
  <c r="AB352" i="100"/>
  <c r="AB529" i="100"/>
  <c r="AC346" i="100"/>
  <c r="AC564" i="100"/>
  <c r="AE323" i="100"/>
  <c r="AE198" i="100"/>
  <c r="AE294" i="100"/>
  <c r="AE293" i="100"/>
  <c r="AE201" i="100"/>
  <c r="AE199" i="100" s="1"/>
  <c r="AB355" i="100"/>
  <c r="AB533" i="100"/>
  <c r="AC371" i="100"/>
  <c r="AC370" i="100"/>
  <c r="AH181" i="100"/>
  <c r="AG170" i="100"/>
  <c r="AD305" i="100"/>
  <c r="AD322" i="100" s="1"/>
  <c r="AD301" i="100"/>
  <c r="AD302" i="100"/>
  <c r="AD304" i="100"/>
  <c r="AD303" i="100"/>
  <c r="AB534" i="100"/>
  <c r="AB350" i="100"/>
  <c r="AD313" i="100"/>
  <c r="AE296" i="100"/>
  <c r="AE298" i="100"/>
  <c r="AE297" i="100"/>
  <c r="AE299" i="100"/>
  <c r="AC352" i="100"/>
  <c r="AC528" i="100"/>
  <c r="AC529" i="100"/>
  <c r="AC345" i="100"/>
  <c r="AC566" i="100"/>
  <c r="AC569" i="100"/>
  <c r="AF192" i="100"/>
  <c r="AF361" i="100" s="1"/>
  <c r="AF571" i="100" s="1"/>
  <c r="AF215" i="100"/>
  <c r="AF246" i="100" s="1"/>
  <c r="AF248" i="100" s="1"/>
  <c r="AF249" i="100" s="1"/>
  <c r="AF252" i="100" s="1"/>
  <c r="AF193" i="100"/>
  <c r="AF362" i="100" s="1"/>
  <c r="AF572" i="100" s="1"/>
  <c r="AF168" i="100"/>
  <c r="AD310" i="100"/>
  <c r="AC349" i="100"/>
  <c r="AC565" i="100"/>
  <c r="AC375" i="100"/>
  <c r="AC385" i="100" s="1"/>
  <c r="AC354" i="100"/>
  <c r="AC567" i="100"/>
  <c r="AB345" i="100"/>
  <c r="AB566" i="100"/>
  <c r="AB569" i="100"/>
  <c r="AB370" i="100"/>
  <c r="AB371" i="100"/>
  <c r="AD311" i="100"/>
  <c r="AD570" i="100" s="1"/>
  <c r="AB324" i="100"/>
  <c r="AB565" i="100"/>
  <c r="AB375" i="100"/>
  <c r="AB385" i="100" s="1"/>
  <c r="AB349" i="100"/>
  <c r="AB354" i="100"/>
  <c r="AB567" i="100"/>
  <c r="AB568" i="100"/>
  <c r="AB532" i="100"/>
  <c r="AB344" i="100"/>
  <c r="AD316" i="100"/>
  <c r="AD315" i="100"/>
  <c r="AB346" i="100"/>
  <c r="AB564" i="100"/>
  <c r="AC355" i="100"/>
  <c r="AC533" i="100"/>
  <c r="AD314" i="100"/>
  <c r="AC324" i="100"/>
  <c r="AC534" i="100"/>
  <c r="AC350" i="100"/>
  <c r="AC568" i="100"/>
  <c r="AC532" i="100"/>
  <c r="AC306" i="100" l="1"/>
  <c r="AE313" i="100"/>
  <c r="AE354" i="100" s="1"/>
  <c r="AE316" i="100"/>
  <c r="AE346" i="100" s="1"/>
  <c r="AD306" i="100"/>
  <c r="AE202" i="100"/>
  <c r="AC187" i="100"/>
  <c r="AC461" i="100"/>
  <c r="AC356" i="100"/>
  <c r="AC357" i="100" s="1"/>
  <c r="AB186" i="100"/>
  <c r="AB538" i="100"/>
  <c r="AC388" i="100"/>
  <c r="AC543" i="100" s="1"/>
  <c r="AC387" i="100"/>
  <c r="AC542" i="100" s="1"/>
  <c r="AD318" i="100"/>
  <c r="AC536" i="100"/>
  <c r="AC530" i="100"/>
  <c r="AE301" i="100"/>
  <c r="AE318" i="100" s="1"/>
  <c r="AE305" i="100"/>
  <c r="AE322" i="100" s="1"/>
  <c r="AE303" i="100"/>
  <c r="AE320" i="100" s="1"/>
  <c r="AE302" i="100"/>
  <c r="AE319" i="100" s="1"/>
  <c r="AE304" i="100"/>
  <c r="AE321" i="100" s="1"/>
  <c r="AE351" i="100" s="1"/>
  <c r="AE369" i="100" s="1"/>
  <c r="AD569" i="100"/>
  <c r="AD566" i="100"/>
  <c r="AD345" i="100"/>
  <c r="AB387" i="100"/>
  <c r="AB542" i="100" s="1"/>
  <c r="AB388" i="100"/>
  <c r="AB543" i="100" s="1"/>
  <c r="AB531" i="100"/>
  <c r="AB537" i="100"/>
  <c r="AF323" i="100"/>
  <c r="AF294" i="100"/>
  <c r="AF293" i="100"/>
  <c r="AF198" i="100"/>
  <c r="AF201" i="100"/>
  <c r="AE314" i="100"/>
  <c r="AD354" i="100"/>
  <c r="AD567" i="100"/>
  <c r="AD320" i="100"/>
  <c r="AD529" i="100"/>
  <c r="AD528" i="100"/>
  <c r="AD352" i="100"/>
  <c r="AC531" i="100"/>
  <c r="AC537" i="100"/>
  <c r="AE310" i="100"/>
  <c r="AD346" i="100"/>
  <c r="AD564" i="100"/>
  <c r="AB530" i="100"/>
  <c r="AB536" i="100"/>
  <c r="AC186" i="100"/>
  <c r="AC538" i="100"/>
  <c r="AF200" i="100"/>
  <c r="AE315" i="100"/>
  <c r="AD321" i="100"/>
  <c r="AD351" i="100" s="1"/>
  <c r="AD369" i="100" s="1"/>
  <c r="AG215" i="100"/>
  <c r="AG246" i="100" s="1"/>
  <c r="AG248" i="100" s="1"/>
  <c r="AG249" i="100" s="1"/>
  <c r="AG252" i="100" s="1"/>
  <c r="AG192" i="100"/>
  <c r="AG361" i="100" s="1"/>
  <c r="AG571" i="100" s="1"/>
  <c r="AG193" i="100"/>
  <c r="AG362" i="100" s="1"/>
  <c r="AG572" i="100" s="1"/>
  <c r="AG168" i="100"/>
  <c r="AG200" i="100" s="1"/>
  <c r="AE311" i="100"/>
  <c r="AE570" i="100" s="1"/>
  <c r="AD565" i="100"/>
  <c r="AD349" i="100"/>
  <c r="AB187" i="100"/>
  <c r="AB356" i="100"/>
  <c r="AB357" i="100" s="1"/>
  <c r="AB461" i="100"/>
  <c r="AD319" i="100"/>
  <c r="AH170" i="100"/>
  <c r="AI181" i="100"/>
  <c r="AE564" i="100" l="1"/>
  <c r="AC389" i="100"/>
  <c r="AE567" i="100"/>
  <c r="AD324" i="100"/>
  <c r="AB389" i="100"/>
  <c r="AE324" i="100"/>
  <c r="AD371" i="100"/>
  <c r="AD370" i="100"/>
  <c r="AF302" i="100"/>
  <c r="AF303" i="100"/>
  <c r="AF301" i="100"/>
  <c r="AF305" i="100"/>
  <c r="AF322" i="100" s="1"/>
  <c r="AF304" i="100"/>
  <c r="AF321" i="100" s="1"/>
  <c r="AF351" i="100" s="1"/>
  <c r="AF369" i="100" s="1"/>
  <c r="AC392" i="100"/>
  <c r="AI170" i="100"/>
  <c r="AJ181" i="100"/>
  <c r="AD375" i="100"/>
  <c r="AD385" i="100" s="1"/>
  <c r="AG323" i="100"/>
  <c r="AG293" i="100"/>
  <c r="AG198" i="100"/>
  <c r="AG201" i="100"/>
  <c r="AG294" i="100"/>
  <c r="AG311" i="100" s="1"/>
  <c r="AG570" i="100" s="1"/>
  <c r="AE345" i="100"/>
  <c r="AE569" i="100"/>
  <c r="AE566" i="100"/>
  <c r="AF310" i="100"/>
  <c r="AE534" i="100"/>
  <c r="AE350" i="100"/>
  <c r="AG296" i="100"/>
  <c r="AG298" i="100"/>
  <c r="AG297" i="100"/>
  <c r="AG299" i="100"/>
  <c r="AG199" i="100"/>
  <c r="AE352" i="100"/>
  <c r="AE528" i="100"/>
  <c r="AE529" i="100"/>
  <c r="AD350" i="100"/>
  <c r="AD186" i="100" s="1"/>
  <c r="AD534" i="100"/>
  <c r="AB463" i="100"/>
  <c r="AB577" i="100" s="1"/>
  <c r="AB462" i="100"/>
  <c r="AB576" i="100" s="1"/>
  <c r="AF202" i="100"/>
  <c r="AE370" i="100"/>
  <c r="AE371" i="100"/>
  <c r="AE355" i="100"/>
  <c r="AE533" i="100"/>
  <c r="AD355" i="100"/>
  <c r="AD533" i="100"/>
  <c r="AH193" i="100"/>
  <c r="AH362" i="100" s="1"/>
  <c r="AH572" i="100" s="1"/>
  <c r="AH215" i="100"/>
  <c r="AH246" i="100" s="1"/>
  <c r="AH248" i="100" s="1"/>
  <c r="AH249" i="100" s="1"/>
  <c r="AH252" i="100" s="1"/>
  <c r="AH192" i="100"/>
  <c r="AH361" i="100" s="1"/>
  <c r="AH571" i="100" s="1"/>
  <c r="AH168" i="100"/>
  <c r="AH200" i="100" s="1"/>
  <c r="AD538" i="100"/>
  <c r="AF199" i="100"/>
  <c r="AF296" i="100"/>
  <c r="AF298" i="100"/>
  <c r="AF299" i="100"/>
  <c r="AF297" i="100"/>
  <c r="AE306" i="100"/>
  <c r="AD568" i="100"/>
  <c r="AD532" i="100"/>
  <c r="AD344" i="100"/>
  <c r="AE375" i="100"/>
  <c r="AE385" i="100" s="1"/>
  <c r="AE565" i="100"/>
  <c r="AE349" i="100"/>
  <c r="AF311" i="100"/>
  <c r="AF570" i="100" s="1"/>
  <c r="AE568" i="100"/>
  <c r="AE344" i="100"/>
  <c r="AE532" i="100"/>
  <c r="AC463" i="100"/>
  <c r="AC577" i="100" s="1"/>
  <c r="AC462" i="100"/>
  <c r="AC576" i="100" s="1"/>
  <c r="AB392" i="100" l="1"/>
  <c r="AG313" i="100"/>
  <c r="AG567" i="100" s="1"/>
  <c r="AG316" i="100"/>
  <c r="AG564" i="100" s="1"/>
  <c r="AG314" i="100"/>
  <c r="AG349" i="100" s="1"/>
  <c r="AG202" i="100"/>
  <c r="AG315" i="100"/>
  <c r="AG345" i="100" s="1"/>
  <c r="AF313" i="100"/>
  <c r="AG310" i="100"/>
  <c r="AJ170" i="100"/>
  <c r="AK181" i="100"/>
  <c r="AF318" i="100"/>
  <c r="AD530" i="100"/>
  <c r="AD536" i="100"/>
  <c r="AD356" i="100"/>
  <c r="AD357" i="100" s="1"/>
  <c r="AD461" i="100"/>
  <c r="AD187" i="100"/>
  <c r="AF314" i="100"/>
  <c r="AH323" i="100"/>
  <c r="AH294" i="100"/>
  <c r="AH198" i="100"/>
  <c r="AH293" i="100"/>
  <c r="AH201" i="100"/>
  <c r="AH199" i="100" s="1"/>
  <c r="AI215" i="100"/>
  <c r="AI246" i="100" s="1"/>
  <c r="AI248" i="100" s="1"/>
  <c r="AI249" i="100" s="1"/>
  <c r="AI252" i="100" s="1"/>
  <c r="AI193" i="100"/>
  <c r="AI362" i="100" s="1"/>
  <c r="AI572" i="100" s="1"/>
  <c r="AI192" i="100"/>
  <c r="AI361" i="100" s="1"/>
  <c r="AI571" i="100" s="1"/>
  <c r="AI168" i="100"/>
  <c r="AI200" i="100" s="1"/>
  <c r="AF320" i="100"/>
  <c r="AD531" i="100"/>
  <c r="AD537" i="100"/>
  <c r="AE187" i="100"/>
  <c r="AE356" i="100"/>
  <c r="AE357" i="100" s="1"/>
  <c r="AE461" i="100"/>
  <c r="AF315" i="100"/>
  <c r="AE530" i="100"/>
  <c r="AE536" i="100"/>
  <c r="AF352" i="100"/>
  <c r="AF529" i="100"/>
  <c r="AF528" i="100"/>
  <c r="AE388" i="100"/>
  <c r="AE543" i="100" s="1"/>
  <c r="AE387" i="100"/>
  <c r="AE542" i="100" s="1"/>
  <c r="AE186" i="100"/>
  <c r="AE538" i="100"/>
  <c r="AF316" i="100"/>
  <c r="AH298" i="100"/>
  <c r="AH297" i="100"/>
  <c r="AH296" i="100"/>
  <c r="AH299" i="100"/>
  <c r="AE531" i="100"/>
  <c r="AE537" i="100"/>
  <c r="AF306" i="100"/>
  <c r="AG305" i="100"/>
  <c r="AG322" i="100" s="1"/>
  <c r="AG302" i="100"/>
  <c r="AG319" i="100" s="1"/>
  <c r="AG303" i="100"/>
  <c r="AG320" i="100" s="1"/>
  <c r="AG304" i="100"/>
  <c r="AG301" i="100"/>
  <c r="AG318" i="100" s="1"/>
  <c r="AD387" i="100"/>
  <c r="AD542" i="100" s="1"/>
  <c r="AD388" i="100"/>
  <c r="AD543" i="100" s="1"/>
  <c r="AF370" i="100"/>
  <c r="AF371" i="100"/>
  <c r="AF319" i="100"/>
  <c r="AG354" i="100" l="1"/>
  <c r="AG569" i="100"/>
  <c r="AG566" i="100"/>
  <c r="AH314" i="100"/>
  <c r="AH349" i="100" s="1"/>
  <c r="AG346" i="100"/>
  <c r="AG565" i="100"/>
  <c r="AH311" i="100"/>
  <c r="AH570" i="100" s="1"/>
  <c r="AF324" i="100"/>
  <c r="AH315" i="100"/>
  <c r="AH345" i="100" s="1"/>
  <c r="AH316" i="100"/>
  <c r="AH346" i="100" s="1"/>
  <c r="AH313" i="100"/>
  <c r="AH354" i="100" s="1"/>
  <c r="AI296" i="100"/>
  <c r="AI298" i="100"/>
  <c r="AI299" i="100"/>
  <c r="AI297" i="100"/>
  <c r="AF350" i="100"/>
  <c r="AF534" i="100"/>
  <c r="AG568" i="100"/>
  <c r="AG344" i="100"/>
  <c r="AG532" i="100"/>
  <c r="AF564" i="100"/>
  <c r="AF346" i="100"/>
  <c r="AG321" i="100"/>
  <c r="AG351" i="100" s="1"/>
  <c r="AG369" i="100" s="1"/>
  <c r="AE389" i="100"/>
  <c r="AH202" i="100"/>
  <c r="AF565" i="100"/>
  <c r="AF349" i="100"/>
  <c r="AF375" i="100"/>
  <c r="AF385" i="100" s="1"/>
  <c r="AK170" i="100"/>
  <c r="AL181" i="100"/>
  <c r="AF567" i="100"/>
  <c r="AF354" i="100"/>
  <c r="AJ215" i="100"/>
  <c r="AJ246" i="100" s="1"/>
  <c r="AJ248" i="100" s="1"/>
  <c r="AJ249" i="100" s="1"/>
  <c r="AJ252" i="100" s="1"/>
  <c r="AJ192" i="100"/>
  <c r="AJ361" i="100" s="1"/>
  <c r="AJ571" i="100" s="1"/>
  <c r="AJ193" i="100"/>
  <c r="AJ362" i="100" s="1"/>
  <c r="AJ572" i="100" s="1"/>
  <c r="AJ168" i="100"/>
  <c r="AJ200" i="100" s="1"/>
  <c r="AG538" i="100"/>
  <c r="AF531" i="100"/>
  <c r="AF537" i="100"/>
  <c r="AD389" i="100"/>
  <c r="AG350" i="100"/>
  <c r="AG534" i="100"/>
  <c r="AF345" i="100"/>
  <c r="AF566" i="100"/>
  <c r="AF569" i="100"/>
  <c r="AH305" i="100"/>
  <c r="AH322" i="100" s="1"/>
  <c r="AH301" i="100"/>
  <c r="AH318" i="100" s="1"/>
  <c r="AH304" i="100"/>
  <c r="AH321" i="100" s="1"/>
  <c r="AH351" i="100" s="1"/>
  <c r="AH369" i="100" s="1"/>
  <c r="AH302" i="100"/>
  <c r="AH303" i="100"/>
  <c r="AH320" i="100" s="1"/>
  <c r="AD463" i="100"/>
  <c r="AD577" i="100" s="1"/>
  <c r="AD462" i="100"/>
  <c r="AD576" i="100" s="1"/>
  <c r="AG306" i="100"/>
  <c r="AF568" i="100"/>
  <c r="AF532" i="100"/>
  <c r="AF344" i="100"/>
  <c r="AF536" i="100"/>
  <c r="AF530" i="100"/>
  <c r="AG355" i="100"/>
  <c r="AG533" i="100"/>
  <c r="AG529" i="100"/>
  <c r="AG528" i="100"/>
  <c r="AG352" i="100"/>
  <c r="AE462" i="100"/>
  <c r="AE576" i="100" s="1"/>
  <c r="AE463" i="100"/>
  <c r="AE577" i="100" s="1"/>
  <c r="AI323" i="100"/>
  <c r="AI198" i="100"/>
  <c r="AI293" i="100"/>
  <c r="AI201" i="100"/>
  <c r="AI199" i="100" s="1"/>
  <c r="AI294" i="100"/>
  <c r="AI311" i="100" s="1"/>
  <c r="AI570" i="100" s="1"/>
  <c r="AH310" i="100"/>
  <c r="AF355" i="100"/>
  <c r="AF533" i="100"/>
  <c r="AH565" i="100" l="1"/>
  <c r="AH569" i="100"/>
  <c r="AG324" i="100"/>
  <c r="AH566" i="100"/>
  <c r="AH564" i="100"/>
  <c r="AH567" i="100"/>
  <c r="AG375" i="100"/>
  <c r="AG385" i="100" s="1"/>
  <c r="AG388" i="100" s="1"/>
  <c r="AG543" i="100" s="1"/>
  <c r="AI202" i="100"/>
  <c r="AH375" i="100"/>
  <c r="AH385" i="100" s="1"/>
  <c r="AH388" i="100" s="1"/>
  <c r="AH543" i="100" s="1"/>
  <c r="AG186" i="100"/>
  <c r="AH529" i="100"/>
  <c r="AH352" i="100"/>
  <c r="AH528" i="100"/>
  <c r="AJ298" i="100"/>
  <c r="AJ299" i="100"/>
  <c r="AJ296" i="100"/>
  <c r="AJ297" i="100"/>
  <c r="AI313" i="100"/>
  <c r="AH306" i="100"/>
  <c r="AH355" i="100"/>
  <c r="AH533" i="100"/>
  <c r="AJ323" i="100"/>
  <c r="AJ294" i="100"/>
  <c r="AJ198" i="100"/>
  <c r="AJ293" i="100"/>
  <c r="AJ201" i="100"/>
  <c r="AF387" i="100"/>
  <c r="AF542" i="100" s="1"/>
  <c r="AF388" i="100"/>
  <c r="AF543" i="100" s="1"/>
  <c r="AH538" i="100"/>
  <c r="AI315" i="100"/>
  <c r="AF538" i="100"/>
  <c r="AF186" i="100"/>
  <c r="AH319" i="100"/>
  <c r="AH324" i="100" s="1"/>
  <c r="AM181" i="100"/>
  <c r="AL170" i="100"/>
  <c r="AE392" i="100"/>
  <c r="AG187" i="100"/>
  <c r="AG461" i="100"/>
  <c r="AG356" i="100"/>
  <c r="AG357" i="100" s="1"/>
  <c r="AI314" i="100"/>
  <c r="AF187" i="100"/>
  <c r="AF356" i="100"/>
  <c r="AF357" i="100" s="1"/>
  <c r="AF461" i="100"/>
  <c r="AH568" i="100"/>
  <c r="AH532" i="100"/>
  <c r="AH344" i="100"/>
  <c r="AI302" i="100"/>
  <c r="AI319" i="100" s="1"/>
  <c r="AI305" i="100"/>
  <c r="AI322" i="100" s="1"/>
  <c r="AI301" i="100"/>
  <c r="AI303" i="100"/>
  <c r="AI320" i="100" s="1"/>
  <c r="AI304" i="100"/>
  <c r="AI321" i="100" s="1"/>
  <c r="AI351" i="100" s="1"/>
  <c r="AI369" i="100" s="1"/>
  <c r="AI310" i="100"/>
  <c r="AH371" i="100"/>
  <c r="AH370" i="100"/>
  <c r="AD392" i="100"/>
  <c r="AK193" i="100"/>
  <c r="AK362" i="100" s="1"/>
  <c r="AK572" i="100" s="1"/>
  <c r="AK215" i="100"/>
  <c r="AK246" i="100" s="1"/>
  <c r="AK248" i="100" s="1"/>
  <c r="AK249" i="100" s="1"/>
  <c r="AK252" i="100" s="1"/>
  <c r="AK192" i="100"/>
  <c r="AK361" i="100" s="1"/>
  <c r="AK571" i="100" s="1"/>
  <c r="AK168" i="100"/>
  <c r="AK200" i="100" s="1"/>
  <c r="AG370" i="100"/>
  <c r="AG371" i="100"/>
  <c r="AI316" i="100"/>
  <c r="AG387" i="100" l="1"/>
  <c r="AG542" i="100" s="1"/>
  <c r="AH387" i="100"/>
  <c r="AH542" i="100" s="1"/>
  <c r="AI306" i="100"/>
  <c r="AF463" i="100"/>
  <c r="AF577" i="100" s="1"/>
  <c r="AF462" i="100"/>
  <c r="AF576" i="100" s="1"/>
  <c r="AI346" i="100"/>
  <c r="AI564" i="100"/>
  <c r="AK298" i="100"/>
  <c r="AK296" i="100"/>
  <c r="AK299" i="100"/>
  <c r="AK297" i="100"/>
  <c r="AI532" i="100"/>
  <c r="AI344" i="100"/>
  <c r="AI568" i="100"/>
  <c r="AI565" i="100"/>
  <c r="AI375" i="100"/>
  <c r="AI385" i="100" s="1"/>
  <c r="AI349" i="100"/>
  <c r="AM170" i="100"/>
  <c r="AN181" i="100"/>
  <c r="AJ311" i="100"/>
  <c r="AJ570" i="100" s="1"/>
  <c r="AJ315" i="100"/>
  <c r="AG531" i="100"/>
  <c r="AG537" i="100"/>
  <c r="AJ314" i="100"/>
  <c r="AH530" i="100"/>
  <c r="AH536" i="100"/>
  <c r="AI529" i="100"/>
  <c r="AI528" i="100"/>
  <c r="AI352" i="100"/>
  <c r="AH187" i="100"/>
  <c r="AH461" i="100"/>
  <c r="AG462" i="100"/>
  <c r="AG576" i="100" s="1"/>
  <c r="AG463" i="100"/>
  <c r="AG577" i="100" s="1"/>
  <c r="AH350" i="100"/>
  <c r="AH186" i="100" s="1"/>
  <c r="AH534" i="100"/>
  <c r="AI345" i="100"/>
  <c r="AI569" i="100"/>
  <c r="AI566" i="100"/>
  <c r="AJ310" i="100"/>
  <c r="AJ313" i="100"/>
  <c r="AI318" i="100"/>
  <c r="AJ302" i="100"/>
  <c r="AJ301" i="100"/>
  <c r="AJ318" i="100" s="1"/>
  <c r="AJ305" i="100"/>
  <c r="AJ322" i="100" s="1"/>
  <c r="AJ304" i="100"/>
  <c r="AJ321" i="100" s="1"/>
  <c r="AJ351" i="100" s="1"/>
  <c r="AJ369" i="100" s="1"/>
  <c r="AJ303" i="100"/>
  <c r="AJ320" i="100" s="1"/>
  <c r="AI567" i="100"/>
  <c r="AI354" i="100"/>
  <c r="AJ199" i="100"/>
  <c r="AG536" i="100"/>
  <c r="AG530" i="100"/>
  <c r="AK323" i="100"/>
  <c r="AK198" i="100"/>
  <c r="AK293" i="100"/>
  <c r="AK294" i="100"/>
  <c r="AK201" i="100"/>
  <c r="AH531" i="100"/>
  <c r="AH537" i="100"/>
  <c r="AI371" i="100"/>
  <c r="AI370" i="100"/>
  <c r="AI350" i="100"/>
  <c r="AI534" i="100"/>
  <c r="AL215" i="100"/>
  <c r="AL246" i="100" s="1"/>
  <c r="AL248" i="100" s="1"/>
  <c r="AL249" i="100" s="1"/>
  <c r="AL252" i="100" s="1"/>
  <c r="AL193" i="100"/>
  <c r="AL362" i="100" s="1"/>
  <c r="AL572" i="100" s="1"/>
  <c r="AL192" i="100"/>
  <c r="AL361" i="100" s="1"/>
  <c r="AL571" i="100" s="1"/>
  <c r="AL168" i="100"/>
  <c r="AF389" i="100"/>
  <c r="AJ202" i="100"/>
  <c r="AJ316" i="100"/>
  <c r="AK202" i="100" l="1"/>
  <c r="AG389" i="100"/>
  <c r="AG392" i="100" s="1"/>
  <c r="AH389" i="100"/>
  <c r="AK313" i="100"/>
  <c r="AK354" i="100" s="1"/>
  <c r="AK311" i="100"/>
  <c r="AK570" i="100" s="1"/>
  <c r="AJ355" i="100"/>
  <c r="AJ533" i="100"/>
  <c r="AJ354" i="100"/>
  <c r="AJ567" i="100"/>
  <c r="AH463" i="100"/>
  <c r="AH577" i="100" s="1"/>
  <c r="AH462" i="100"/>
  <c r="AH576" i="100" s="1"/>
  <c r="AF392" i="100"/>
  <c r="AK310" i="100"/>
  <c r="AJ568" i="100"/>
  <c r="AJ344" i="100"/>
  <c r="AJ532" i="100"/>
  <c r="AJ319" i="100"/>
  <c r="AH356" i="100"/>
  <c r="AH357" i="100" s="1"/>
  <c r="AJ349" i="100"/>
  <c r="AJ565" i="100"/>
  <c r="AJ375" i="100"/>
  <c r="AJ385" i="100" s="1"/>
  <c r="AI186" i="100"/>
  <c r="AI538" i="100"/>
  <c r="AI187" i="100"/>
  <c r="AI461" i="100"/>
  <c r="AK316" i="100"/>
  <c r="AL198" i="100"/>
  <c r="AL293" i="100"/>
  <c r="AL323" i="100"/>
  <c r="AL294" i="100"/>
  <c r="AL201" i="100"/>
  <c r="AJ370" i="100"/>
  <c r="AJ371" i="100"/>
  <c r="AI387" i="100"/>
  <c r="AI542" i="100" s="1"/>
  <c r="AI388" i="100"/>
  <c r="AI543" i="100" s="1"/>
  <c r="AJ346" i="100"/>
  <c r="AJ564" i="100"/>
  <c r="AL200" i="100"/>
  <c r="AI531" i="100"/>
  <c r="AI537" i="100"/>
  <c r="AK301" i="100"/>
  <c r="AK318" i="100" s="1"/>
  <c r="AK303" i="100"/>
  <c r="AK320" i="100" s="1"/>
  <c r="AK305" i="100"/>
  <c r="AK322" i="100" s="1"/>
  <c r="AK302" i="100"/>
  <c r="AK319" i="100" s="1"/>
  <c r="AK304" i="100"/>
  <c r="AK321" i="100" s="1"/>
  <c r="AK351" i="100" s="1"/>
  <c r="AK369" i="100" s="1"/>
  <c r="AJ352" i="100"/>
  <c r="AJ528" i="100"/>
  <c r="AJ529" i="100"/>
  <c r="AI355" i="100"/>
  <c r="AI356" i="100" s="1"/>
  <c r="AI357" i="100" s="1"/>
  <c r="AI533" i="100"/>
  <c r="AJ306" i="100"/>
  <c r="AN170" i="100"/>
  <c r="AO181" i="100"/>
  <c r="AI324" i="100"/>
  <c r="AK315" i="100"/>
  <c r="AI530" i="100"/>
  <c r="AI536" i="100"/>
  <c r="AJ345" i="100"/>
  <c r="AJ566" i="100"/>
  <c r="AJ569" i="100"/>
  <c r="AM215" i="100"/>
  <c r="AM246" i="100" s="1"/>
  <c r="AM248" i="100" s="1"/>
  <c r="AM249" i="100" s="1"/>
  <c r="AM252" i="100" s="1"/>
  <c r="AM193" i="100"/>
  <c r="AM362" i="100" s="1"/>
  <c r="AM572" i="100" s="1"/>
  <c r="AM192" i="100"/>
  <c r="AM361" i="100" s="1"/>
  <c r="AM571" i="100" s="1"/>
  <c r="AM168" i="100"/>
  <c r="AM200" i="100" s="1"/>
  <c r="AK314" i="100"/>
  <c r="AK199" i="100"/>
  <c r="AH392" i="100" l="1"/>
  <c r="AI389" i="100"/>
  <c r="AK567" i="100"/>
  <c r="AL199" i="100"/>
  <c r="AL298" i="100"/>
  <c r="AL315" i="100" s="1"/>
  <c r="AL299" i="100"/>
  <c r="AL316" i="100" s="1"/>
  <c r="AL296" i="100"/>
  <c r="AL313" i="100" s="1"/>
  <c r="AL297" i="100"/>
  <c r="AL314" i="100" s="1"/>
  <c r="AJ387" i="100"/>
  <c r="AJ542" i="100" s="1"/>
  <c r="AJ388" i="100"/>
  <c r="AJ543" i="100" s="1"/>
  <c r="AM323" i="100"/>
  <c r="AM293" i="100"/>
  <c r="AM294" i="100"/>
  <c r="AM198" i="100"/>
  <c r="AM201" i="100"/>
  <c r="AM199" i="100" s="1"/>
  <c r="AO170" i="100"/>
  <c r="AP181" i="100"/>
  <c r="AK370" i="100"/>
  <c r="AK371" i="100"/>
  <c r="AJ536" i="100"/>
  <c r="AJ530" i="100"/>
  <c r="AL310" i="100"/>
  <c r="AK565" i="100"/>
  <c r="AK375" i="100"/>
  <c r="AK385" i="100" s="1"/>
  <c r="AK349" i="100"/>
  <c r="AK566" i="100"/>
  <c r="AK345" i="100"/>
  <c r="AK569" i="100"/>
  <c r="AK528" i="100"/>
  <c r="AK352" i="100"/>
  <c r="AK529" i="100"/>
  <c r="AL311" i="100"/>
  <c r="AL570" i="100" s="1"/>
  <c r="AK306" i="100"/>
  <c r="AM296" i="100"/>
  <c r="AM298" i="100"/>
  <c r="AM299" i="100"/>
  <c r="AM297" i="100"/>
  <c r="AK568" i="100"/>
  <c r="AK532" i="100"/>
  <c r="AK344" i="100"/>
  <c r="AJ537" i="100"/>
  <c r="AJ531" i="100"/>
  <c r="AK346" i="100"/>
  <c r="AK564" i="100"/>
  <c r="AJ187" i="100"/>
  <c r="AJ461" i="100"/>
  <c r="AK533" i="100"/>
  <c r="AK355" i="100"/>
  <c r="AN192" i="100"/>
  <c r="AN361" i="100" s="1"/>
  <c r="AN571" i="100" s="1"/>
  <c r="AN193" i="100"/>
  <c r="AN362" i="100" s="1"/>
  <c r="AN572" i="100" s="1"/>
  <c r="AN215" i="100"/>
  <c r="AN246" i="100" s="1"/>
  <c r="AN248" i="100" s="1"/>
  <c r="AN249" i="100" s="1"/>
  <c r="AN252" i="100" s="1"/>
  <c r="AN168" i="100"/>
  <c r="AN200" i="100" s="1"/>
  <c r="AK534" i="100"/>
  <c r="AK350" i="100"/>
  <c r="AL301" i="100"/>
  <c r="AL318" i="100" s="1"/>
  <c r="AL305" i="100"/>
  <c r="AL322" i="100" s="1"/>
  <c r="AL304" i="100"/>
  <c r="AL321" i="100" s="1"/>
  <c r="AL351" i="100" s="1"/>
  <c r="AL369" i="100" s="1"/>
  <c r="AL303" i="100"/>
  <c r="AL320" i="100" s="1"/>
  <c r="AL302" i="100"/>
  <c r="AL319" i="100" s="1"/>
  <c r="AL202" i="100"/>
  <c r="AI462" i="100"/>
  <c r="AI576" i="100" s="1"/>
  <c r="AI463" i="100"/>
  <c r="AI577" i="100" s="1"/>
  <c r="AJ538" i="100"/>
  <c r="AJ350" i="100"/>
  <c r="AJ356" i="100" s="1"/>
  <c r="AJ357" i="100" s="1"/>
  <c r="AJ534" i="100"/>
  <c r="AK324" i="100"/>
  <c r="AJ324" i="100"/>
  <c r="AM314" i="100" l="1"/>
  <c r="AM565" i="100" s="1"/>
  <c r="AI392" i="100"/>
  <c r="AM316" i="100"/>
  <c r="AM564" i="100" s="1"/>
  <c r="AM202" i="100"/>
  <c r="AM315" i="100"/>
  <c r="AM345" i="100" s="1"/>
  <c r="AM311" i="100"/>
  <c r="AM570" i="100" s="1"/>
  <c r="AM313" i="100"/>
  <c r="AM567" i="100" s="1"/>
  <c r="AN296" i="100"/>
  <c r="AN299" i="100"/>
  <c r="AN297" i="100"/>
  <c r="AN298" i="100"/>
  <c r="AL533" i="100"/>
  <c r="AL355" i="100"/>
  <c r="AL532" i="100"/>
  <c r="AL568" i="100"/>
  <c r="AL344" i="100"/>
  <c r="AJ186" i="100"/>
  <c r="AL352" i="100"/>
  <c r="AL528" i="100"/>
  <c r="AL529" i="100"/>
  <c r="AK186" i="100"/>
  <c r="AK538" i="100"/>
  <c r="AL324" i="100"/>
  <c r="AK530" i="100"/>
  <c r="AK536" i="100"/>
  <c r="AL354" i="100"/>
  <c r="AL567" i="100"/>
  <c r="AL534" i="100"/>
  <c r="AL350" i="100"/>
  <c r="AN323" i="100"/>
  <c r="AN293" i="100"/>
  <c r="AN198" i="100"/>
  <c r="AN294" i="100"/>
  <c r="AN201" i="100"/>
  <c r="AK356" i="100"/>
  <c r="AK357" i="100" s="1"/>
  <c r="AK461" i="100"/>
  <c r="AK187" i="100"/>
  <c r="AO215" i="100"/>
  <c r="AO246" i="100" s="1"/>
  <c r="AO248" i="100" s="1"/>
  <c r="AO249" i="100" s="1"/>
  <c r="AO252" i="100" s="1"/>
  <c r="AO193" i="100"/>
  <c r="AO362" i="100" s="1"/>
  <c r="AO572" i="100" s="1"/>
  <c r="AO192" i="100"/>
  <c r="AO361" i="100" s="1"/>
  <c r="AO571" i="100" s="1"/>
  <c r="AO168" i="100"/>
  <c r="AO200" i="100" s="1"/>
  <c r="AM310" i="100"/>
  <c r="AJ389" i="100"/>
  <c r="AL569" i="100"/>
  <c r="AL345" i="100"/>
  <c r="AL566" i="100"/>
  <c r="AK387" i="100"/>
  <c r="AK542" i="100" s="1"/>
  <c r="AK388" i="100"/>
  <c r="AK543" i="100" s="1"/>
  <c r="AP170" i="100"/>
  <c r="AQ181" i="100"/>
  <c r="AL346" i="100"/>
  <c r="AL564" i="100"/>
  <c r="AL370" i="100"/>
  <c r="AL371" i="100"/>
  <c r="AJ462" i="100"/>
  <c r="AJ576" i="100" s="1"/>
  <c r="AJ463" i="100"/>
  <c r="AJ577" i="100" s="1"/>
  <c r="AL306" i="100"/>
  <c r="AK531" i="100"/>
  <c r="AK537" i="100"/>
  <c r="AM301" i="100"/>
  <c r="AM318" i="100" s="1"/>
  <c r="AM302" i="100"/>
  <c r="AM319" i="100" s="1"/>
  <c r="AM303" i="100"/>
  <c r="AM320" i="100" s="1"/>
  <c r="AM305" i="100"/>
  <c r="AM322" i="100" s="1"/>
  <c r="AM304" i="100"/>
  <c r="AM321" i="100" s="1"/>
  <c r="AM351" i="100" s="1"/>
  <c r="AM369" i="100" s="1"/>
  <c r="AL565" i="100"/>
  <c r="AL349" i="100"/>
  <c r="AL375" i="100"/>
  <c r="AL385" i="100" s="1"/>
  <c r="AM349" i="100" l="1"/>
  <c r="AM538" i="100" s="1"/>
  <c r="AM346" i="100"/>
  <c r="AM354" i="100"/>
  <c r="AM569" i="100"/>
  <c r="AN311" i="100"/>
  <c r="AN570" i="100" s="1"/>
  <c r="AN316" i="100"/>
  <c r="AN346" i="100" s="1"/>
  <c r="AM566" i="100"/>
  <c r="AM371" i="100"/>
  <c r="AM370" i="100"/>
  <c r="AM352" i="100"/>
  <c r="AM528" i="100"/>
  <c r="AM529" i="100"/>
  <c r="AK389" i="100"/>
  <c r="AL538" i="100"/>
  <c r="AL186" i="100"/>
  <c r="AM532" i="100"/>
  <c r="AM568" i="100"/>
  <c r="AM344" i="100"/>
  <c r="AL530" i="100"/>
  <c r="AL536" i="100"/>
  <c r="AP215" i="100"/>
  <c r="AP246" i="100" s="1"/>
  <c r="AP248" i="100" s="1"/>
  <c r="AP249" i="100" s="1"/>
  <c r="AP252" i="100" s="1"/>
  <c r="AP192" i="100"/>
  <c r="AP361" i="100" s="1"/>
  <c r="AP571" i="100" s="1"/>
  <c r="AP193" i="100"/>
  <c r="AP362" i="100" s="1"/>
  <c r="AP572" i="100" s="1"/>
  <c r="AP168" i="100"/>
  <c r="AP200" i="100" s="1"/>
  <c r="AM324" i="100"/>
  <c r="AN202" i="100"/>
  <c r="AN314" i="100"/>
  <c r="AM350" i="100"/>
  <c r="AM534" i="100"/>
  <c r="AN310" i="100"/>
  <c r="AM355" i="100"/>
  <c r="AM533" i="100"/>
  <c r="AO323" i="100"/>
  <c r="AO198" i="100"/>
  <c r="AO294" i="100"/>
  <c r="AO293" i="100"/>
  <c r="AO201" i="100"/>
  <c r="AO199" i="100" s="1"/>
  <c r="AN301" i="100"/>
  <c r="AN318" i="100" s="1"/>
  <c r="AN305" i="100"/>
  <c r="AN322" i="100" s="1"/>
  <c r="AN303" i="100"/>
  <c r="AN320" i="100" s="1"/>
  <c r="AN302" i="100"/>
  <c r="AN319" i="100" s="1"/>
  <c r="AN304" i="100"/>
  <c r="AN321" i="100" s="1"/>
  <c r="AN351" i="100" s="1"/>
  <c r="AN369" i="100" s="1"/>
  <c r="AL187" i="100"/>
  <c r="AL356" i="100"/>
  <c r="AL357" i="100" s="1"/>
  <c r="AL461" i="100"/>
  <c r="AN199" i="100"/>
  <c r="AM306" i="100"/>
  <c r="AL387" i="100"/>
  <c r="AL542" i="100" s="1"/>
  <c r="AL388" i="100"/>
  <c r="AL543" i="100" s="1"/>
  <c r="AL537" i="100"/>
  <c r="AL531" i="100"/>
  <c r="AQ170" i="100"/>
  <c r="AR181" i="100"/>
  <c r="AJ392" i="100"/>
  <c r="AO296" i="100"/>
  <c r="AO297" i="100"/>
  <c r="AO298" i="100"/>
  <c r="AO299" i="100"/>
  <c r="AK462" i="100"/>
  <c r="AK576" i="100" s="1"/>
  <c r="AK463" i="100"/>
  <c r="AK577" i="100" s="1"/>
  <c r="AM375" i="100"/>
  <c r="AM385" i="100" s="1"/>
  <c r="AN315" i="100"/>
  <c r="AN313" i="100"/>
  <c r="AM186" i="100" l="1"/>
  <c r="AN564" i="100"/>
  <c r="AO315" i="100"/>
  <c r="AO566" i="100" s="1"/>
  <c r="AO316" i="100"/>
  <c r="AO346" i="100" s="1"/>
  <c r="AO202" i="100"/>
  <c r="AO313" i="100"/>
  <c r="AO354" i="100" s="1"/>
  <c r="AO314" i="100"/>
  <c r="AO565" i="100" s="1"/>
  <c r="AP298" i="100"/>
  <c r="AP297" i="100"/>
  <c r="AP296" i="100"/>
  <c r="AP299" i="100"/>
  <c r="AN371" i="100"/>
  <c r="AN370" i="100"/>
  <c r="AM536" i="100"/>
  <c r="AM530" i="100"/>
  <c r="AN567" i="100"/>
  <c r="AN354" i="100"/>
  <c r="AR170" i="100"/>
  <c r="AS181" i="100"/>
  <c r="AN532" i="100"/>
  <c r="AN568" i="100"/>
  <c r="AN344" i="100"/>
  <c r="AN566" i="100"/>
  <c r="AN345" i="100"/>
  <c r="AN569" i="100"/>
  <c r="AQ192" i="100"/>
  <c r="AQ361" i="100" s="1"/>
  <c r="AQ571" i="100" s="1"/>
  <c r="AQ193" i="100"/>
  <c r="AQ362" i="100" s="1"/>
  <c r="AQ572" i="100" s="1"/>
  <c r="AQ215" i="100"/>
  <c r="AQ246" i="100" s="1"/>
  <c r="AQ248" i="100" s="1"/>
  <c r="AQ249" i="100" s="1"/>
  <c r="AQ252" i="100" s="1"/>
  <c r="AQ168" i="100"/>
  <c r="AQ200" i="100" s="1"/>
  <c r="AL389" i="100"/>
  <c r="AN352" i="100"/>
  <c r="AN528" i="100"/>
  <c r="AN529" i="100"/>
  <c r="AO311" i="100"/>
  <c r="AO570" i="100" s="1"/>
  <c r="AM187" i="100"/>
  <c r="AM461" i="100"/>
  <c r="AM356" i="100"/>
  <c r="AM357" i="100" s="1"/>
  <c r="AK392" i="100"/>
  <c r="AL462" i="100"/>
  <c r="AL576" i="100" s="1"/>
  <c r="AL463" i="100"/>
  <c r="AL577" i="100" s="1"/>
  <c r="AN350" i="100"/>
  <c r="AN534" i="100"/>
  <c r="AO301" i="100"/>
  <c r="AO318" i="100" s="1"/>
  <c r="AO302" i="100"/>
  <c r="AO319" i="100" s="1"/>
  <c r="AO305" i="100"/>
  <c r="AO322" i="100" s="1"/>
  <c r="AO303" i="100"/>
  <c r="AO320" i="100" s="1"/>
  <c r="AO304" i="100"/>
  <c r="AO321" i="100" s="1"/>
  <c r="AO351" i="100" s="1"/>
  <c r="AO369" i="100" s="1"/>
  <c r="AN324" i="100"/>
  <c r="AM531" i="100"/>
  <c r="AM537" i="100"/>
  <c r="AM387" i="100"/>
  <c r="AM542" i="100" s="1"/>
  <c r="AM388" i="100"/>
  <c r="AM543" i="100" s="1"/>
  <c r="AN355" i="100"/>
  <c r="AN533" i="100"/>
  <c r="AN306" i="100"/>
  <c r="AP323" i="100"/>
  <c r="AP198" i="100"/>
  <c r="AP293" i="100"/>
  <c r="AP294" i="100"/>
  <c r="AP201" i="100"/>
  <c r="AP199" i="100" s="1"/>
  <c r="AO310" i="100"/>
  <c r="AN565" i="100"/>
  <c r="AN375" i="100"/>
  <c r="AN385" i="100" s="1"/>
  <c r="AN349" i="100"/>
  <c r="AO345" i="100" l="1"/>
  <c r="AO564" i="100"/>
  <c r="AO569" i="100"/>
  <c r="AO349" i="100"/>
  <c r="AO538" i="100" s="1"/>
  <c r="AO567" i="100"/>
  <c r="AO306" i="100"/>
  <c r="AT181" i="100"/>
  <c r="AS170" i="100"/>
  <c r="AN388" i="100"/>
  <c r="AN543" i="100" s="1"/>
  <c r="AN387" i="100"/>
  <c r="AN542" i="100" s="1"/>
  <c r="AP310" i="100"/>
  <c r="AO371" i="100"/>
  <c r="AO370" i="100"/>
  <c r="AP202" i="100"/>
  <c r="AO568" i="100"/>
  <c r="AO344" i="100"/>
  <c r="AO532" i="100"/>
  <c r="AM462" i="100"/>
  <c r="AM576" i="100" s="1"/>
  <c r="AM463" i="100"/>
  <c r="AM577" i="100" s="1"/>
  <c r="AQ323" i="100"/>
  <c r="AQ198" i="100"/>
  <c r="AQ294" i="100"/>
  <c r="AQ293" i="100"/>
  <c r="AQ201" i="100"/>
  <c r="AO324" i="100"/>
  <c r="AP311" i="100"/>
  <c r="AP570" i="100" s="1"/>
  <c r="AM389" i="100"/>
  <c r="AO350" i="100"/>
  <c r="AO534" i="100"/>
  <c r="AN187" i="100"/>
  <c r="AN356" i="100"/>
  <c r="AN357" i="100" s="1"/>
  <c r="AN461" i="100"/>
  <c r="AR215" i="100"/>
  <c r="AR246" i="100" s="1"/>
  <c r="AR248" i="100" s="1"/>
  <c r="AR249" i="100" s="1"/>
  <c r="AR252" i="100" s="1"/>
  <c r="AR193" i="100"/>
  <c r="AR362" i="100" s="1"/>
  <c r="AR572" i="100" s="1"/>
  <c r="AR192" i="100"/>
  <c r="AR361" i="100" s="1"/>
  <c r="AR571" i="100" s="1"/>
  <c r="AR168" i="100"/>
  <c r="AR200" i="100" s="1"/>
  <c r="AO375" i="100"/>
  <c r="AO385" i="100" s="1"/>
  <c r="AN536" i="100"/>
  <c r="AN530" i="100"/>
  <c r="AP314" i="100"/>
  <c r="AN186" i="100"/>
  <c r="AN538" i="100"/>
  <c r="AP301" i="100"/>
  <c r="AP318" i="100" s="1"/>
  <c r="AP302" i="100"/>
  <c r="AP319" i="100" s="1"/>
  <c r="AP304" i="100"/>
  <c r="AP321" i="100" s="1"/>
  <c r="AP351" i="100" s="1"/>
  <c r="AP369" i="100" s="1"/>
  <c r="AP303" i="100"/>
  <c r="AP320" i="100" s="1"/>
  <c r="AP305" i="100"/>
  <c r="AP322" i="100" s="1"/>
  <c r="AO352" i="100"/>
  <c r="AO529" i="100"/>
  <c r="AO528" i="100"/>
  <c r="AQ296" i="100"/>
  <c r="AQ297" i="100"/>
  <c r="AQ299" i="100"/>
  <c r="AQ298" i="100"/>
  <c r="AP313" i="100"/>
  <c r="AO355" i="100"/>
  <c r="AO533" i="100"/>
  <c r="AL392" i="100"/>
  <c r="AN537" i="100"/>
  <c r="AN531" i="100"/>
  <c r="AP316" i="100"/>
  <c r="AP315" i="100"/>
  <c r="AO186" i="100" l="1"/>
  <c r="AQ313" i="100"/>
  <c r="AQ567" i="100" s="1"/>
  <c r="AP346" i="100"/>
  <c r="AP564" i="100"/>
  <c r="AP350" i="100"/>
  <c r="AP534" i="100"/>
  <c r="AR296" i="100"/>
  <c r="AR298" i="100"/>
  <c r="AR299" i="100"/>
  <c r="AR297" i="100"/>
  <c r="AQ301" i="100"/>
  <c r="AQ318" i="100" s="1"/>
  <c r="AQ305" i="100"/>
  <c r="AQ322" i="100" s="1"/>
  <c r="AQ303" i="100"/>
  <c r="AQ320" i="100" s="1"/>
  <c r="AQ302" i="100"/>
  <c r="AQ319" i="100" s="1"/>
  <c r="AQ304" i="100"/>
  <c r="AQ321" i="100" s="1"/>
  <c r="AQ351" i="100" s="1"/>
  <c r="AQ369" i="100" s="1"/>
  <c r="AO187" i="100"/>
  <c r="AO356" i="100"/>
  <c r="AO357" i="100" s="1"/>
  <c r="AO461" i="100"/>
  <c r="AO536" i="100"/>
  <c r="AO530" i="100"/>
  <c r="AQ316" i="100"/>
  <c r="AP568" i="100"/>
  <c r="AP532" i="100"/>
  <c r="AP344" i="100"/>
  <c r="AP569" i="100"/>
  <c r="AP345" i="100"/>
  <c r="AP566" i="100"/>
  <c r="AQ314" i="100"/>
  <c r="AP371" i="100"/>
  <c r="AP370" i="100"/>
  <c r="AO388" i="100"/>
  <c r="AO543" i="100" s="1"/>
  <c r="AO387" i="100"/>
  <c r="AO542" i="100" s="1"/>
  <c r="AM392" i="100"/>
  <c r="AQ202" i="100"/>
  <c r="AP306" i="100"/>
  <c r="AS192" i="100"/>
  <c r="AS361" i="100" s="1"/>
  <c r="AS571" i="100" s="1"/>
  <c r="AS215" i="100"/>
  <c r="AS246" i="100" s="1"/>
  <c r="AS248" i="100" s="1"/>
  <c r="AS249" i="100" s="1"/>
  <c r="AS252" i="100" s="1"/>
  <c r="AS193" i="100"/>
  <c r="AS362" i="100" s="1"/>
  <c r="AS572" i="100" s="1"/>
  <c r="AS168" i="100"/>
  <c r="AQ315" i="100"/>
  <c r="AQ199" i="100"/>
  <c r="AP352" i="100"/>
  <c r="AP528" i="100"/>
  <c r="AP529" i="100"/>
  <c r="AP355" i="100"/>
  <c r="AP533" i="100"/>
  <c r="AR323" i="100"/>
  <c r="AR294" i="100"/>
  <c r="AR198" i="100"/>
  <c r="AR293" i="100"/>
  <c r="AR201" i="100"/>
  <c r="AR199" i="100" s="1"/>
  <c r="AN462" i="100"/>
  <c r="AN576" i="100" s="1"/>
  <c r="AN463" i="100"/>
  <c r="AN577" i="100" s="1"/>
  <c r="AQ310" i="100"/>
  <c r="AO537" i="100"/>
  <c r="AO531" i="100"/>
  <c r="AP354" i="100"/>
  <c r="AP567" i="100"/>
  <c r="AP349" i="100"/>
  <c r="AP565" i="100"/>
  <c r="AP375" i="100"/>
  <c r="AP385" i="100" s="1"/>
  <c r="AU181" i="100"/>
  <c r="AT170" i="100"/>
  <c r="AQ311" i="100"/>
  <c r="AQ570" i="100" s="1"/>
  <c r="AP324" i="100"/>
  <c r="AN389" i="100"/>
  <c r="AR314" i="100" l="1"/>
  <c r="AR565" i="100" s="1"/>
  <c r="AR202" i="100"/>
  <c r="AR311" i="100"/>
  <c r="AR570" i="100" s="1"/>
  <c r="AQ354" i="100"/>
  <c r="AQ306" i="100"/>
  <c r="AS323" i="100"/>
  <c r="AS198" i="100"/>
  <c r="AS293" i="100"/>
  <c r="AS201" i="100"/>
  <c r="AS294" i="100"/>
  <c r="AO463" i="100"/>
  <c r="AO577" i="100" s="1"/>
  <c r="AO462" i="100"/>
  <c r="AO576" i="100" s="1"/>
  <c r="AN392" i="100"/>
  <c r="AP186" i="100"/>
  <c r="AP538" i="100"/>
  <c r="AQ324" i="100"/>
  <c r="AR303" i="100"/>
  <c r="AR320" i="100" s="1"/>
  <c r="AR304" i="100"/>
  <c r="AR321" i="100" s="1"/>
  <c r="AR351" i="100" s="1"/>
  <c r="AR369" i="100" s="1"/>
  <c r="AR305" i="100"/>
  <c r="AR322" i="100" s="1"/>
  <c r="AR301" i="100"/>
  <c r="AR318" i="100" s="1"/>
  <c r="AR302" i="100"/>
  <c r="AR319" i="100" s="1"/>
  <c r="AS200" i="100"/>
  <c r="AO389" i="100"/>
  <c r="AQ370" i="100"/>
  <c r="AQ371" i="100"/>
  <c r="AQ355" i="100"/>
  <c r="AQ533" i="100"/>
  <c r="AR313" i="100"/>
  <c r="AT215" i="100"/>
  <c r="AT246" i="100" s="1"/>
  <c r="AT248" i="100" s="1"/>
  <c r="AT249" i="100" s="1"/>
  <c r="AT252" i="100" s="1"/>
  <c r="AT192" i="100"/>
  <c r="AT361" i="100" s="1"/>
  <c r="AT571" i="100" s="1"/>
  <c r="AT193" i="100"/>
  <c r="AT362" i="100" s="1"/>
  <c r="AT572" i="100" s="1"/>
  <c r="AT168" i="100"/>
  <c r="AT200" i="100" s="1"/>
  <c r="AR310" i="100"/>
  <c r="AP536" i="100"/>
  <c r="AP530" i="100"/>
  <c r="AQ534" i="100"/>
  <c r="AQ350" i="100"/>
  <c r="AU170" i="100"/>
  <c r="AV181" i="100"/>
  <c r="AP537" i="100"/>
  <c r="AP531" i="100"/>
  <c r="AQ346" i="100"/>
  <c r="AQ564" i="100"/>
  <c r="AQ568" i="100"/>
  <c r="AQ532" i="100"/>
  <c r="AQ344" i="100"/>
  <c r="AR316" i="100"/>
  <c r="AP388" i="100"/>
  <c r="AP543" i="100" s="1"/>
  <c r="AP387" i="100"/>
  <c r="AP542" i="100" s="1"/>
  <c r="AR349" i="100"/>
  <c r="AQ569" i="100"/>
  <c r="AQ345" i="100"/>
  <c r="AQ566" i="100"/>
  <c r="AQ565" i="100"/>
  <c r="AQ349" i="100"/>
  <c r="AQ375" i="100"/>
  <c r="AQ385" i="100" s="1"/>
  <c r="AP187" i="100"/>
  <c r="AP356" i="100"/>
  <c r="AP357" i="100" s="1"/>
  <c r="AP461" i="100"/>
  <c r="AQ352" i="100"/>
  <c r="AQ529" i="100"/>
  <c r="AQ528" i="100"/>
  <c r="AR315" i="100"/>
  <c r="AS311" i="100" l="1"/>
  <c r="AS570" i="100" s="1"/>
  <c r="AR375" i="100"/>
  <c r="AR385" i="100" s="1"/>
  <c r="AR387" i="100" s="1"/>
  <c r="AR542" i="100" s="1"/>
  <c r="AP389" i="100"/>
  <c r="AT296" i="100"/>
  <c r="AT298" i="100"/>
  <c r="AT299" i="100"/>
  <c r="AT297" i="100"/>
  <c r="AP463" i="100"/>
  <c r="AP577" i="100" s="1"/>
  <c r="AP462" i="100"/>
  <c r="AP576" i="100" s="1"/>
  <c r="AQ531" i="100"/>
  <c r="AQ537" i="100"/>
  <c r="AR324" i="100"/>
  <c r="AQ387" i="100"/>
  <c r="AQ542" i="100" s="1"/>
  <c r="AQ388" i="100"/>
  <c r="AQ543" i="100" s="1"/>
  <c r="AR306" i="100"/>
  <c r="AS199" i="100"/>
  <c r="AS298" i="100"/>
  <c r="AS315" i="100" s="1"/>
  <c r="AS297" i="100"/>
  <c r="AS314" i="100" s="1"/>
  <c r="AS296" i="100"/>
  <c r="AS313" i="100" s="1"/>
  <c r="AS299" i="100"/>
  <c r="AS316" i="100" s="1"/>
  <c r="AR370" i="100"/>
  <c r="AR371" i="100"/>
  <c r="AS302" i="100"/>
  <c r="AS319" i="100" s="1"/>
  <c r="AS305" i="100"/>
  <c r="AS322" i="100" s="1"/>
  <c r="AS301" i="100"/>
  <c r="AS318" i="100" s="1"/>
  <c r="AS303" i="100"/>
  <c r="AS320" i="100" s="1"/>
  <c r="AS304" i="100"/>
  <c r="AS321" i="100" s="1"/>
  <c r="AS351" i="100" s="1"/>
  <c r="AS369" i="100" s="1"/>
  <c r="AR568" i="100"/>
  <c r="AR532" i="100"/>
  <c r="AR344" i="100"/>
  <c r="AR538" i="100"/>
  <c r="AQ187" i="100"/>
  <c r="AQ356" i="100"/>
  <c r="AQ357" i="100" s="1"/>
  <c r="AQ461" i="100"/>
  <c r="AU192" i="100"/>
  <c r="AU361" i="100" s="1"/>
  <c r="AU571" i="100" s="1"/>
  <c r="AU193" i="100"/>
  <c r="AU362" i="100" s="1"/>
  <c r="AU572" i="100" s="1"/>
  <c r="AU215" i="100"/>
  <c r="AU246" i="100" s="1"/>
  <c r="AU248" i="100" s="1"/>
  <c r="AU249" i="100" s="1"/>
  <c r="AU252" i="100" s="1"/>
  <c r="AU168" i="100"/>
  <c r="AU200" i="100" s="1"/>
  <c r="AR354" i="100"/>
  <c r="AR567" i="100"/>
  <c r="AQ530" i="100"/>
  <c r="AQ536" i="100"/>
  <c r="AR355" i="100"/>
  <c r="AR533" i="100"/>
  <c r="AS202" i="100"/>
  <c r="AR345" i="100"/>
  <c r="AR569" i="100"/>
  <c r="AR566" i="100"/>
  <c r="AQ538" i="100"/>
  <c r="AQ186" i="100"/>
  <c r="AP392" i="100"/>
  <c r="AR346" i="100"/>
  <c r="AR564" i="100"/>
  <c r="AV170" i="100"/>
  <c r="AW181" i="100"/>
  <c r="AT323" i="100"/>
  <c r="AT294" i="100"/>
  <c r="AT198" i="100"/>
  <c r="AT293" i="100"/>
  <c r="AT201" i="100"/>
  <c r="AR534" i="100"/>
  <c r="AR350" i="100"/>
  <c r="AR186" i="100" s="1"/>
  <c r="AS310" i="100"/>
  <c r="AO392" i="100"/>
  <c r="AR528" i="100"/>
  <c r="AR352" i="100"/>
  <c r="AR529" i="100"/>
  <c r="AT316" i="100" l="1"/>
  <c r="AT564" i="100" s="1"/>
  <c r="AT311" i="100"/>
  <c r="AT570" i="100" s="1"/>
  <c r="AR388" i="100"/>
  <c r="AR543" i="100" s="1"/>
  <c r="AS528" i="100"/>
  <c r="AS352" i="100"/>
  <c r="AS529" i="100"/>
  <c r="AS324" i="100"/>
  <c r="AT303" i="100"/>
  <c r="AT320" i="100" s="1"/>
  <c r="AT305" i="100"/>
  <c r="AT322" i="100" s="1"/>
  <c r="AT304" i="100"/>
  <c r="AT321" i="100" s="1"/>
  <c r="AT351" i="100" s="1"/>
  <c r="AT369" i="100" s="1"/>
  <c r="AT301" i="100"/>
  <c r="AT318" i="100" s="1"/>
  <c r="AT302" i="100"/>
  <c r="AT319" i="100" s="1"/>
  <c r="AS306" i="100"/>
  <c r="AX181" i="100"/>
  <c r="AW170" i="100"/>
  <c r="AT202" i="100"/>
  <c r="AV215" i="100"/>
  <c r="AV246" i="100" s="1"/>
  <c r="AV248" i="100" s="1"/>
  <c r="AV249" i="100" s="1"/>
  <c r="AV252" i="100" s="1"/>
  <c r="AV192" i="100"/>
  <c r="AV361" i="100" s="1"/>
  <c r="AV571" i="100" s="1"/>
  <c r="AV193" i="100"/>
  <c r="AV362" i="100" s="1"/>
  <c r="AV572" i="100" s="1"/>
  <c r="AV168" i="100"/>
  <c r="AS355" i="100"/>
  <c r="AS533" i="100"/>
  <c r="AR536" i="100"/>
  <c r="AR530" i="100"/>
  <c r="AS345" i="100"/>
  <c r="AS569" i="100"/>
  <c r="AS566" i="100"/>
  <c r="AT314" i="100"/>
  <c r="AT199" i="100"/>
  <c r="AU296" i="100"/>
  <c r="AU299" i="100"/>
  <c r="AU297" i="100"/>
  <c r="AU298" i="100"/>
  <c r="AU323" i="100"/>
  <c r="AU293" i="100"/>
  <c r="AU198" i="100"/>
  <c r="AU294" i="100"/>
  <c r="AU201" i="100"/>
  <c r="AU199" i="100" s="1"/>
  <c r="AQ463" i="100"/>
  <c r="AQ577" i="100" s="1"/>
  <c r="AQ462" i="100"/>
  <c r="AQ576" i="100" s="1"/>
  <c r="AS370" i="100"/>
  <c r="AS371" i="100"/>
  <c r="AS350" i="100"/>
  <c r="AS534" i="100"/>
  <c r="AS354" i="100"/>
  <c r="AS567" i="100"/>
  <c r="AT315" i="100"/>
  <c r="AS346" i="100"/>
  <c r="AS564" i="100"/>
  <c r="AT346" i="100"/>
  <c r="AT310" i="100"/>
  <c r="AR356" i="100"/>
  <c r="AR357" i="100" s="1"/>
  <c r="AR461" i="100"/>
  <c r="AR187" i="100"/>
  <c r="AS568" i="100"/>
  <c r="AS532" i="100"/>
  <c r="AS344" i="100"/>
  <c r="AR531" i="100"/>
  <c r="AR537" i="100"/>
  <c r="AS565" i="100"/>
  <c r="AS349" i="100"/>
  <c r="AS375" i="100"/>
  <c r="AS385" i="100" s="1"/>
  <c r="AQ389" i="100"/>
  <c r="AT313" i="100"/>
  <c r="AR389" i="100" l="1"/>
  <c r="AR392" i="100" s="1"/>
  <c r="AU313" i="100"/>
  <c r="AU354" i="100" s="1"/>
  <c r="AU202" i="100"/>
  <c r="AU315" i="100"/>
  <c r="AU566" i="100" s="1"/>
  <c r="AS187" i="100"/>
  <c r="AS356" i="100"/>
  <c r="AS357" i="100" s="1"/>
  <c r="AS461" i="100"/>
  <c r="AT345" i="100"/>
  <c r="AT566" i="100"/>
  <c r="AT569" i="100"/>
  <c r="AV323" i="100"/>
  <c r="AV198" i="100"/>
  <c r="AV293" i="100"/>
  <c r="AV294" i="100"/>
  <c r="AV201" i="100"/>
  <c r="AT354" i="100"/>
  <c r="AT567" i="100"/>
  <c r="AQ392" i="100"/>
  <c r="AT324" i="100"/>
  <c r="AS537" i="100"/>
  <c r="AS531" i="100"/>
  <c r="AS388" i="100"/>
  <c r="AS543" i="100" s="1"/>
  <c r="AS387" i="100"/>
  <c r="AS542" i="100" s="1"/>
  <c r="AT306" i="100"/>
  <c r="AS530" i="100"/>
  <c r="AS536" i="100"/>
  <c r="AU311" i="100"/>
  <c r="AU570" i="100" s="1"/>
  <c r="AU316" i="100"/>
  <c r="AT565" i="100"/>
  <c r="AT349" i="100"/>
  <c r="AT375" i="100"/>
  <c r="AT385" i="100" s="1"/>
  <c r="AV200" i="100"/>
  <c r="AT352" i="100"/>
  <c r="AT529" i="100"/>
  <c r="AT528" i="100"/>
  <c r="AS186" i="100"/>
  <c r="AS538" i="100"/>
  <c r="AT350" i="100"/>
  <c r="AT534" i="100"/>
  <c r="AU310" i="100"/>
  <c r="AW215" i="100"/>
  <c r="AW246" i="100" s="1"/>
  <c r="AW248" i="100" s="1"/>
  <c r="AW249" i="100" s="1"/>
  <c r="AW252" i="100" s="1"/>
  <c r="AW192" i="100"/>
  <c r="AW361" i="100" s="1"/>
  <c r="AW571" i="100" s="1"/>
  <c r="AW193" i="100"/>
  <c r="AW362" i="100" s="1"/>
  <c r="AW572" i="100" s="1"/>
  <c r="AW168" i="100"/>
  <c r="AW200" i="100" s="1"/>
  <c r="AT355" i="100"/>
  <c r="AT533" i="100"/>
  <c r="AR463" i="100"/>
  <c r="AR577" i="100" s="1"/>
  <c r="AR462" i="100"/>
  <c r="AR576" i="100" s="1"/>
  <c r="AT532" i="100"/>
  <c r="AT568" i="100"/>
  <c r="AT344" i="100"/>
  <c r="AU304" i="100"/>
  <c r="AU321" i="100" s="1"/>
  <c r="AU351" i="100" s="1"/>
  <c r="AU369" i="100" s="1"/>
  <c r="AU301" i="100"/>
  <c r="AU318" i="100" s="1"/>
  <c r="AU305" i="100"/>
  <c r="AU322" i="100" s="1"/>
  <c r="AU302" i="100"/>
  <c r="AU319" i="100" s="1"/>
  <c r="AU303" i="100"/>
  <c r="AU320" i="100" s="1"/>
  <c r="AU314" i="100"/>
  <c r="AY181" i="100"/>
  <c r="AX170" i="100"/>
  <c r="AT370" i="100"/>
  <c r="AT371" i="100"/>
  <c r="AU569" i="100" l="1"/>
  <c r="AU567" i="100"/>
  <c r="AU345" i="100"/>
  <c r="AW298" i="100"/>
  <c r="AW297" i="100"/>
  <c r="AW299" i="100"/>
  <c r="AW296" i="100"/>
  <c r="AU346" i="100"/>
  <c r="AU564" i="100"/>
  <c r="AV202" i="100"/>
  <c r="AT531" i="100"/>
  <c r="AT537" i="100"/>
  <c r="AU355" i="100"/>
  <c r="AU533" i="100"/>
  <c r="AT530" i="100"/>
  <c r="AT536" i="100"/>
  <c r="AU532" i="100"/>
  <c r="AU568" i="100"/>
  <c r="AU344" i="100"/>
  <c r="AX193" i="100"/>
  <c r="AX362" i="100" s="1"/>
  <c r="AX572" i="100" s="1"/>
  <c r="AX215" i="100"/>
  <c r="AX246" i="100" s="1"/>
  <c r="AX248" i="100" s="1"/>
  <c r="AX249" i="100" s="1"/>
  <c r="AX252" i="100" s="1"/>
  <c r="AX192" i="100"/>
  <c r="AX361" i="100" s="1"/>
  <c r="AX571" i="100" s="1"/>
  <c r="AX168" i="100"/>
  <c r="AX200" i="100" s="1"/>
  <c r="AU350" i="100"/>
  <c r="AU534" i="100"/>
  <c r="AT187" i="100"/>
  <c r="AT356" i="100"/>
  <c r="AT357" i="100" s="1"/>
  <c r="AT461" i="100"/>
  <c r="AU324" i="100"/>
  <c r="AV310" i="100"/>
  <c r="AU352" i="100"/>
  <c r="AU528" i="100"/>
  <c r="AU529" i="100"/>
  <c r="AW293" i="100"/>
  <c r="AW323" i="100"/>
  <c r="AW198" i="100"/>
  <c r="AW294" i="100"/>
  <c r="AW201" i="100"/>
  <c r="AU306" i="100"/>
  <c r="AV199" i="100"/>
  <c r="AV296" i="100"/>
  <c r="AV313" i="100" s="1"/>
  <c r="AV298" i="100"/>
  <c r="AV315" i="100" s="1"/>
  <c r="AV297" i="100"/>
  <c r="AV314" i="100" s="1"/>
  <c r="AV299" i="100"/>
  <c r="AV316" i="100" s="1"/>
  <c r="AT387" i="100"/>
  <c r="AT542" i="100" s="1"/>
  <c r="AT388" i="100"/>
  <c r="AT543" i="100" s="1"/>
  <c r="AV301" i="100"/>
  <c r="AV318" i="100" s="1"/>
  <c r="AV304" i="100"/>
  <c r="AV321" i="100" s="1"/>
  <c r="AV351" i="100" s="1"/>
  <c r="AV369" i="100" s="1"/>
  <c r="AV305" i="100"/>
  <c r="AV322" i="100" s="1"/>
  <c r="AV303" i="100"/>
  <c r="AV320" i="100" s="1"/>
  <c r="AV302" i="100"/>
  <c r="AV319" i="100" s="1"/>
  <c r="AY170" i="100"/>
  <c r="AZ181" i="100"/>
  <c r="AS462" i="100"/>
  <c r="AS576" i="100" s="1"/>
  <c r="AS463" i="100"/>
  <c r="AS577" i="100" s="1"/>
  <c r="AU565" i="100"/>
  <c r="AU349" i="100"/>
  <c r="AU375" i="100"/>
  <c r="AU385" i="100" s="1"/>
  <c r="AU370" i="100"/>
  <c r="AU371" i="100"/>
  <c r="AT538" i="100"/>
  <c r="AT186" i="100"/>
  <c r="AS389" i="100"/>
  <c r="AV311" i="100"/>
  <c r="AV570" i="100" s="1"/>
  <c r="AT389" i="100" l="1"/>
  <c r="AV565" i="100"/>
  <c r="AV349" i="100"/>
  <c r="AV375" i="100"/>
  <c r="AV385" i="100" s="1"/>
  <c r="AU186" i="100"/>
  <c r="AU538" i="100"/>
  <c r="AZ170" i="100"/>
  <c r="BA181" i="100"/>
  <c r="AY215" i="100"/>
  <c r="AY246" i="100" s="1"/>
  <c r="AY248" i="100" s="1"/>
  <c r="AY249" i="100" s="1"/>
  <c r="AY252" i="100" s="1"/>
  <c r="AY192" i="100"/>
  <c r="AY361" i="100" s="1"/>
  <c r="AY571" i="100" s="1"/>
  <c r="AY193" i="100"/>
  <c r="AY362" i="100" s="1"/>
  <c r="AY572" i="100" s="1"/>
  <c r="AY168" i="100"/>
  <c r="AY200" i="100" s="1"/>
  <c r="AV354" i="100"/>
  <c r="AV567" i="100"/>
  <c r="AS392" i="100"/>
  <c r="AU536" i="100"/>
  <c r="AU530" i="100"/>
  <c r="AV350" i="100"/>
  <c r="AV534" i="100"/>
  <c r="AV355" i="100"/>
  <c r="AV533" i="100"/>
  <c r="AV346" i="100"/>
  <c r="AV564" i="100"/>
  <c r="AW202" i="100"/>
  <c r="AX323" i="100"/>
  <c r="AX198" i="100"/>
  <c r="AX294" i="100"/>
  <c r="AX293" i="100"/>
  <c r="AX201" i="100"/>
  <c r="AX199" i="100" s="1"/>
  <c r="AW316" i="100"/>
  <c r="AU388" i="100"/>
  <c r="AU543" i="100" s="1"/>
  <c r="AU387" i="100"/>
  <c r="AU542" i="100" s="1"/>
  <c r="AV345" i="100"/>
  <c r="AV569" i="100"/>
  <c r="AV566" i="100"/>
  <c r="AW302" i="100"/>
  <c r="AW319" i="100" s="1"/>
  <c r="AW301" i="100"/>
  <c r="AW318" i="100" s="1"/>
  <c r="AW304" i="100"/>
  <c r="AW321" i="100" s="1"/>
  <c r="AW351" i="100" s="1"/>
  <c r="AW369" i="100" s="1"/>
  <c r="AW303" i="100"/>
  <c r="AW320" i="100" s="1"/>
  <c r="AW305" i="100"/>
  <c r="AW322" i="100" s="1"/>
  <c r="AW310" i="100"/>
  <c r="AV306" i="100"/>
  <c r="AW315" i="100"/>
  <c r="AV568" i="100"/>
  <c r="AV532" i="100"/>
  <c r="AV344" i="100"/>
  <c r="AX299" i="100"/>
  <c r="AX297" i="100"/>
  <c r="AX298" i="100"/>
  <c r="AX296" i="100"/>
  <c r="AU187" i="100"/>
  <c r="AU356" i="100"/>
  <c r="AU357" i="100" s="1"/>
  <c r="AU461" i="100"/>
  <c r="AW314" i="100"/>
  <c r="AV352" i="100"/>
  <c r="AV528" i="100"/>
  <c r="AV529" i="100"/>
  <c r="AU531" i="100"/>
  <c r="AU537" i="100"/>
  <c r="AV371" i="100"/>
  <c r="AV370" i="100"/>
  <c r="AW311" i="100"/>
  <c r="AW570" i="100" s="1"/>
  <c r="AV324" i="100"/>
  <c r="AT463" i="100"/>
  <c r="AT577" i="100" s="1"/>
  <c r="AT462" i="100"/>
  <c r="AT576" i="100" s="1"/>
  <c r="AW313" i="100"/>
  <c r="AW199" i="100"/>
  <c r="AX313" i="100" l="1"/>
  <c r="AX567" i="100" s="1"/>
  <c r="AX315" i="100"/>
  <c r="AX569" i="100" s="1"/>
  <c r="AU389" i="100"/>
  <c r="AX314" i="100"/>
  <c r="AX565" i="100" s="1"/>
  <c r="AX311" i="100"/>
  <c r="AX570" i="100" s="1"/>
  <c r="AT392" i="100"/>
  <c r="AX316" i="100"/>
  <c r="AX564" i="100" s="1"/>
  <c r="AX202" i="100"/>
  <c r="AX310" i="100"/>
  <c r="AW354" i="100"/>
  <c r="AW567" i="100"/>
  <c r="AW370" i="100"/>
  <c r="AW371" i="100"/>
  <c r="AW565" i="100"/>
  <c r="AW349" i="100"/>
  <c r="AW375" i="100"/>
  <c r="AW385" i="100" s="1"/>
  <c r="AV530" i="100"/>
  <c r="AV536" i="100"/>
  <c r="AU462" i="100"/>
  <c r="AU576" i="100" s="1"/>
  <c r="AU463" i="100"/>
  <c r="AU577" i="100" s="1"/>
  <c r="AV356" i="100"/>
  <c r="AV357" i="100" s="1"/>
  <c r="AV187" i="100"/>
  <c r="AV461" i="100"/>
  <c r="AW352" i="100"/>
  <c r="AW528" i="100"/>
  <c r="AW529" i="100"/>
  <c r="AW350" i="100"/>
  <c r="AW534" i="100"/>
  <c r="AX305" i="100"/>
  <c r="AX322" i="100" s="1"/>
  <c r="AX302" i="100"/>
  <c r="AX319" i="100" s="1"/>
  <c r="AX301" i="100"/>
  <c r="AX318" i="100" s="1"/>
  <c r="AX304" i="100"/>
  <c r="AX321" i="100" s="1"/>
  <c r="AX351" i="100" s="1"/>
  <c r="AX369" i="100" s="1"/>
  <c r="AX303" i="100"/>
  <c r="AX320" i="100" s="1"/>
  <c r="AZ215" i="100"/>
  <c r="AZ246" i="100" s="1"/>
  <c r="AZ248" i="100" s="1"/>
  <c r="AZ249" i="100" s="1"/>
  <c r="AZ252" i="100" s="1"/>
  <c r="AZ192" i="100"/>
  <c r="AZ361" i="100" s="1"/>
  <c r="AZ571" i="100" s="1"/>
  <c r="AZ193" i="100"/>
  <c r="AZ362" i="100" s="1"/>
  <c r="AZ572" i="100" s="1"/>
  <c r="AZ168" i="100"/>
  <c r="AZ200" i="100" s="1"/>
  <c r="AV186" i="100"/>
  <c r="AV538" i="100"/>
  <c r="AV537" i="100"/>
  <c r="AV531" i="100"/>
  <c r="AW324" i="100"/>
  <c r="AY296" i="100"/>
  <c r="AY299" i="100"/>
  <c r="AY298" i="100"/>
  <c r="AY297" i="100"/>
  <c r="AW568" i="100"/>
  <c r="AW344" i="100"/>
  <c r="AW532" i="100"/>
  <c r="AX354" i="100"/>
  <c r="AW569" i="100"/>
  <c r="AW345" i="100"/>
  <c r="AW566" i="100"/>
  <c r="AW306" i="100"/>
  <c r="AW355" i="100"/>
  <c r="AW533" i="100"/>
  <c r="AW346" i="100"/>
  <c r="AW564" i="100"/>
  <c r="AY198" i="100"/>
  <c r="AY293" i="100"/>
  <c r="AY294" i="100"/>
  <c r="AY201" i="100"/>
  <c r="AY199" i="100" s="1"/>
  <c r="AY323" i="100"/>
  <c r="BB181" i="100"/>
  <c r="BA170" i="100"/>
  <c r="AV387" i="100"/>
  <c r="AV542" i="100" s="1"/>
  <c r="AV388" i="100"/>
  <c r="AV543" i="100" s="1"/>
  <c r="AU392" i="100" l="1"/>
  <c r="AY202" i="100"/>
  <c r="AX566" i="100"/>
  <c r="AX345" i="100"/>
  <c r="AX346" i="100"/>
  <c r="AX349" i="100"/>
  <c r="AX538" i="100" s="1"/>
  <c r="AY311" i="100"/>
  <c r="AY570" i="100" s="1"/>
  <c r="AY316" i="100"/>
  <c r="AY564" i="100" s="1"/>
  <c r="AW187" i="100"/>
  <c r="AW461" i="100"/>
  <c r="AW356" i="100"/>
  <c r="AW357" i="100" s="1"/>
  <c r="AW186" i="100"/>
  <c r="AW538" i="100"/>
  <c r="AW537" i="100"/>
  <c r="AW531" i="100"/>
  <c r="BC181" i="100"/>
  <c r="BB170" i="100"/>
  <c r="AV389" i="100"/>
  <c r="AY314" i="100"/>
  <c r="AY301" i="100"/>
  <c r="AY318" i="100" s="1"/>
  <c r="AY303" i="100"/>
  <c r="AY320" i="100" s="1"/>
  <c r="AY302" i="100"/>
  <c r="AY319" i="100" s="1"/>
  <c r="AY304" i="100"/>
  <c r="AY321" i="100" s="1"/>
  <c r="AY351" i="100" s="1"/>
  <c r="AY369" i="100" s="1"/>
  <c r="AY305" i="100"/>
  <c r="AY322" i="100" s="1"/>
  <c r="AY315" i="100"/>
  <c r="AZ323" i="100"/>
  <c r="AZ293" i="100"/>
  <c r="AZ294" i="100"/>
  <c r="AZ198" i="100"/>
  <c r="AZ201" i="100"/>
  <c r="AZ199" i="100" s="1"/>
  <c r="AX344" i="100"/>
  <c r="AX532" i="100"/>
  <c r="AX568" i="100"/>
  <c r="AX352" i="100"/>
  <c r="AX529" i="100"/>
  <c r="AX528" i="100"/>
  <c r="AW387" i="100"/>
  <c r="AW542" i="100" s="1"/>
  <c r="AW388" i="100"/>
  <c r="AW543" i="100" s="1"/>
  <c r="AX324" i="100"/>
  <c r="AY313" i="100"/>
  <c r="AX355" i="100"/>
  <c r="AX533" i="100"/>
  <c r="AV462" i="100"/>
  <c r="AV576" i="100" s="1"/>
  <c r="AV463" i="100"/>
  <c r="AV577" i="100" s="1"/>
  <c r="AW536" i="100"/>
  <c r="AW530" i="100"/>
  <c r="AX375" i="100"/>
  <c r="AX385" i="100" s="1"/>
  <c r="BA192" i="100"/>
  <c r="BA361" i="100" s="1"/>
  <c r="BA571" i="100" s="1"/>
  <c r="BA193" i="100"/>
  <c r="BA362" i="100" s="1"/>
  <c r="BA572" i="100" s="1"/>
  <c r="BA215" i="100"/>
  <c r="BA246" i="100" s="1"/>
  <c r="BA248" i="100" s="1"/>
  <c r="BA249" i="100" s="1"/>
  <c r="BA252" i="100" s="1"/>
  <c r="BA168" i="100"/>
  <c r="BA200" i="100" s="1"/>
  <c r="AX371" i="100"/>
  <c r="AX370" i="100"/>
  <c r="AY310" i="100"/>
  <c r="AZ296" i="100"/>
  <c r="AZ297" i="100"/>
  <c r="AZ299" i="100"/>
  <c r="AZ298" i="100"/>
  <c r="AX350" i="100"/>
  <c r="AX534" i="100"/>
  <c r="AX306" i="100"/>
  <c r="AZ313" i="100" l="1"/>
  <c r="AZ354" i="100" s="1"/>
  <c r="AY346" i="100"/>
  <c r="AX186" i="100"/>
  <c r="AX530" i="100"/>
  <c r="AX536" i="100"/>
  <c r="BA299" i="100"/>
  <c r="BA298" i="100"/>
  <c r="BA296" i="100"/>
  <c r="BA297" i="100"/>
  <c r="AX531" i="100"/>
  <c r="AX537" i="100"/>
  <c r="AY324" i="100"/>
  <c r="AZ314" i="100"/>
  <c r="AY306" i="100"/>
  <c r="AX356" i="100"/>
  <c r="AX357" i="100" s="1"/>
  <c r="AX187" i="100"/>
  <c r="AX461" i="100"/>
  <c r="AZ310" i="100"/>
  <c r="AY569" i="100"/>
  <c r="AY566" i="100"/>
  <c r="AY345" i="100"/>
  <c r="AY350" i="100"/>
  <c r="AY534" i="100"/>
  <c r="AV392" i="100"/>
  <c r="AY354" i="100"/>
  <c r="AY567" i="100"/>
  <c r="BB215" i="100"/>
  <c r="BB246" i="100" s="1"/>
  <c r="BB248" i="100" s="1"/>
  <c r="BB249" i="100" s="1"/>
  <c r="BB252" i="100" s="1"/>
  <c r="BB193" i="100"/>
  <c r="BB362" i="100" s="1"/>
  <c r="BB572" i="100" s="1"/>
  <c r="BB192" i="100"/>
  <c r="BB361" i="100" s="1"/>
  <c r="BB571" i="100" s="1"/>
  <c r="BB168" i="100"/>
  <c r="BB200" i="100" s="1"/>
  <c r="BA323" i="100"/>
  <c r="BA293" i="100"/>
  <c r="BA294" i="100"/>
  <c r="BA198" i="100"/>
  <c r="BA201" i="100"/>
  <c r="AX388" i="100"/>
  <c r="AX543" i="100" s="1"/>
  <c r="AX387" i="100"/>
  <c r="AX542" i="100" s="1"/>
  <c r="AW389" i="100"/>
  <c r="AZ202" i="100"/>
  <c r="AY352" i="100"/>
  <c r="AY529" i="100"/>
  <c r="AY528" i="100"/>
  <c r="AY533" i="100"/>
  <c r="AY355" i="100"/>
  <c r="BD181" i="100"/>
  <c r="BC170" i="100"/>
  <c r="AW462" i="100"/>
  <c r="AW576" i="100" s="1"/>
  <c r="AW463" i="100"/>
  <c r="AW577" i="100" s="1"/>
  <c r="AZ301" i="100"/>
  <c r="AZ318" i="100" s="1"/>
  <c r="AZ304" i="100"/>
  <c r="AZ321" i="100" s="1"/>
  <c r="AZ351" i="100" s="1"/>
  <c r="AZ369" i="100" s="1"/>
  <c r="AZ305" i="100"/>
  <c r="AZ322" i="100" s="1"/>
  <c r="AZ303" i="100"/>
  <c r="AZ320" i="100" s="1"/>
  <c r="AZ302" i="100"/>
  <c r="AZ319" i="100" s="1"/>
  <c r="AY532" i="100"/>
  <c r="AY344" i="100"/>
  <c r="AY568" i="100"/>
  <c r="AZ315" i="100"/>
  <c r="AZ316" i="100"/>
  <c r="AZ311" i="100"/>
  <c r="AZ570" i="100" s="1"/>
  <c r="AY371" i="100"/>
  <c r="AY370" i="100"/>
  <c r="AY349" i="100"/>
  <c r="AY375" i="100"/>
  <c r="AY385" i="100" s="1"/>
  <c r="AY565" i="100"/>
  <c r="AZ567" i="100" l="1"/>
  <c r="BB296" i="100"/>
  <c r="BB299" i="100"/>
  <c r="BB298" i="100"/>
  <c r="BB297" i="100"/>
  <c r="AY531" i="100"/>
  <c r="AY537" i="100"/>
  <c r="AZ370" i="100"/>
  <c r="AZ371" i="100"/>
  <c r="BA301" i="100"/>
  <c r="BA318" i="100" s="1"/>
  <c r="BA305" i="100"/>
  <c r="BA322" i="100" s="1"/>
  <c r="BA303" i="100"/>
  <c r="BA320" i="100" s="1"/>
  <c r="BA304" i="100"/>
  <c r="BA321" i="100" s="1"/>
  <c r="BA351" i="100" s="1"/>
  <c r="BA369" i="100" s="1"/>
  <c r="BA302" i="100"/>
  <c r="BA319" i="100" s="1"/>
  <c r="AZ565" i="100"/>
  <c r="AZ349" i="100"/>
  <c r="AZ375" i="100"/>
  <c r="AZ385" i="100" s="1"/>
  <c r="BA315" i="100"/>
  <c r="AY388" i="100"/>
  <c r="AY543" i="100" s="1"/>
  <c r="AY387" i="100"/>
  <c r="AY542" i="100" s="1"/>
  <c r="AZ350" i="100"/>
  <c r="AZ534" i="100"/>
  <c r="AZ355" i="100"/>
  <c r="AZ533" i="100"/>
  <c r="BD170" i="100"/>
  <c r="BE181" i="100"/>
  <c r="BA202" i="100"/>
  <c r="AY186" i="100"/>
  <c r="AY538" i="100"/>
  <c r="AZ568" i="100"/>
  <c r="AZ532" i="100"/>
  <c r="AZ344" i="100"/>
  <c r="BA311" i="100"/>
  <c r="BA570" i="100" s="1"/>
  <c r="AY530" i="100"/>
  <c r="AY536" i="100"/>
  <c r="AY187" i="100"/>
  <c r="AY461" i="100"/>
  <c r="AY356" i="100"/>
  <c r="AY357" i="100" s="1"/>
  <c r="AZ352" i="100"/>
  <c r="AZ529" i="100"/>
  <c r="AZ528" i="100"/>
  <c r="AX389" i="100"/>
  <c r="BA310" i="100"/>
  <c r="AZ324" i="100"/>
  <c r="BA313" i="100"/>
  <c r="AZ346" i="100"/>
  <c r="AZ564" i="100"/>
  <c r="BC192" i="100"/>
  <c r="BC361" i="100" s="1"/>
  <c r="BC571" i="100" s="1"/>
  <c r="BC193" i="100"/>
  <c r="BC362" i="100" s="1"/>
  <c r="BC572" i="100" s="1"/>
  <c r="BC215" i="100"/>
  <c r="BC246" i="100" s="1"/>
  <c r="BC248" i="100" s="1"/>
  <c r="BC249" i="100" s="1"/>
  <c r="BC252" i="100" s="1"/>
  <c r="BC168" i="100"/>
  <c r="AW392" i="100"/>
  <c r="AX463" i="100"/>
  <c r="AX577" i="100" s="1"/>
  <c r="AX462" i="100"/>
  <c r="AX576" i="100" s="1"/>
  <c r="AZ345" i="100"/>
  <c r="AZ566" i="100"/>
  <c r="AZ569" i="100"/>
  <c r="BA316" i="100"/>
  <c r="BB323" i="100"/>
  <c r="BB293" i="100"/>
  <c r="BB198" i="100"/>
  <c r="BB201" i="100"/>
  <c r="BB199" i="100" s="1"/>
  <c r="BB294" i="100"/>
  <c r="AZ306" i="100"/>
  <c r="BA314" i="100"/>
  <c r="BA199" i="100"/>
  <c r="BB311" i="100" l="1"/>
  <c r="BB570" i="100" s="1"/>
  <c r="AY389" i="100"/>
  <c r="BC323" i="100"/>
  <c r="BC198" i="100"/>
  <c r="BC201" i="100"/>
  <c r="BC293" i="100"/>
  <c r="BC294" i="100"/>
  <c r="BD193" i="100"/>
  <c r="BD362" i="100" s="1"/>
  <c r="BD572" i="100" s="1"/>
  <c r="BD192" i="100"/>
  <c r="BD361" i="100" s="1"/>
  <c r="BD571" i="100" s="1"/>
  <c r="BD168" i="100"/>
  <c r="BD200" i="100" s="1"/>
  <c r="BD215" i="100"/>
  <c r="BD246" i="100" s="1"/>
  <c r="BD248" i="100" s="1"/>
  <c r="BD249" i="100" s="1"/>
  <c r="BD252" i="100" s="1"/>
  <c r="BA345" i="100"/>
  <c r="BA566" i="100"/>
  <c r="BA569" i="100"/>
  <c r="BA350" i="100"/>
  <c r="BA534" i="100"/>
  <c r="BA355" i="100"/>
  <c r="BA533" i="100"/>
  <c r="BA324" i="100"/>
  <c r="AZ187" i="100"/>
  <c r="AZ461" i="100"/>
  <c r="AZ356" i="100"/>
  <c r="AZ357" i="100" s="1"/>
  <c r="AZ387" i="100"/>
  <c r="AZ542" i="100" s="1"/>
  <c r="AZ388" i="100"/>
  <c r="AZ543" i="100" s="1"/>
  <c r="BA370" i="100"/>
  <c r="BA371" i="100"/>
  <c r="AZ531" i="100"/>
  <c r="AZ537" i="100"/>
  <c r="BB314" i="100"/>
  <c r="BB313" i="100"/>
  <c r="AZ186" i="100"/>
  <c r="AZ538" i="100"/>
  <c r="BA532" i="100"/>
  <c r="BA568" i="100"/>
  <c r="BA344" i="100"/>
  <c r="AZ530" i="100"/>
  <c r="AZ536" i="100"/>
  <c r="BB315" i="100"/>
  <c r="BB310" i="100"/>
  <c r="AY463" i="100"/>
  <c r="AY577" i="100" s="1"/>
  <c r="AY462" i="100"/>
  <c r="AY576" i="100" s="1"/>
  <c r="BA349" i="100"/>
  <c r="BA565" i="100"/>
  <c r="BA375" i="100"/>
  <c r="BA385" i="100" s="1"/>
  <c r="BB304" i="100"/>
  <c r="BB321" i="100" s="1"/>
  <c r="BB351" i="100" s="1"/>
  <c r="BB369" i="100" s="1"/>
  <c r="BB305" i="100"/>
  <c r="BB322" i="100" s="1"/>
  <c r="BB302" i="100"/>
  <c r="BB319" i="100" s="1"/>
  <c r="BB303" i="100"/>
  <c r="BB320" i="100" s="1"/>
  <c r="BB301" i="100"/>
  <c r="BB318" i="100" s="1"/>
  <c r="BA346" i="100"/>
  <c r="BA564" i="100"/>
  <c r="BA354" i="100"/>
  <c r="BA567" i="100"/>
  <c r="BA306" i="100"/>
  <c r="BB202" i="100"/>
  <c r="BC200" i="100"/>
  <c r="AX392" i="100"/>
  <c r="BF181" i="100"/>
  <c r="BE170" i="100"/>
  <c r="BA352" i="100"/>
  <c r="BA528" i="100"/>
  <c r="BA529" i="100"/>
  <c r="BB316" i="100"/>
  <c r="BC311" i="100" l="1"/>
  <c r="BC570" i="100" s="1"/>
  <c r="AY392" i="100"/>
  <c r="BF170" i="100"/>
  <c r="BG181" i="100"/>
  <c r="BB350" i="100"/>
  <c r="BB534" i="100"/>
  <c r="BB355" i="100"/>
  <c r="BB533" i="100"/>
  <c r="BB306" i="100"/>
  <c r="BB346" i="100"/>
  <c r="BB564" i="100"/>
  <c r="BE192" i="100"/>
  <c r="BE361" i="100" s="1"/>
  <c r="BE571" i="100" s="1"/>
  <c r="BE193" i="100"/>
  <c r="BE362" i="100" s="1"/>
  <c r="BE572" i="100" s="1"/>
  <c r="BE215" i="100"/>
  <c r="BE246" i="100" s="1"/>
  <c r="BE248" i="100" s="1"/>
  <c r="BE249" i="100" s="1"/>
  <c r="BE252" i="100" s="1"/>
  <c r="BE168" i="100"/>
  <c r="BC199" i="100"/>
  <c r="BC298" i="100"/>
  <c r="BC315" i="100" s="1"/>
  <c r="BC299" i="100"/>
  <c r="BC316" i="100" s="1"/>
  <c r="BC296" i="100"/>
  <c r="BC313" i="100" s="1"/>
  <c r="BC297" i="100"/>
  <c r="BC314" i="100" s="1"/>
  <c r="BB568" i="100"/>
  <c r="BB532" i="100"/>
  <c r="BB344" i="100"/>
  <c r="BA387" i="100"/>
  <c r="BA542" i="100" s="1"/>
  <c r="BA388" i="100"/>
  <c r="BA543" i="100" s="1"/>
  <c r="BB324" i="100"/>
  <c r="BA187" i="100"/>
  <c r="BA461" i="100"/>
  <c r="BA356" i="100"/>
  <c r="BA357" i="100" s="1"/>
  <c r="AZ463" i="100"/>
  <c r="AZ577" i="100" s="1"/>
  <c r="AZ462" i="100"/>
  <c r="AZ576" i="100" s="1"/>
  <c r="BD323" i="100"/>
  <c r="BD198" i="100"/>
  <c r="BD293" i="100"/>
  <c r="BD294" i="100"/>
  <c r="BD201" i="100"/>
  <c r="BD199" i="100" s="1"/>
  <c r="BC310" i="100"/>
  <c r="BB569" i="100"/>
  <c r="BB566" i="100"/>
  <c r="BB345" i="100"/>
  <c r="BB352" i="100"/>
  <c r="BB528" i="100"/>
  <c r="BB529" i="100"/>
  <c r="BA186" i="100"/>
  <c r="BA538" i="100"/>
  <c r="BB354" i="100"/>
  <c r="BB567" i="100"/>
  <c r="BA531" i="100"/>
  <c r="BA537" i="100"/>
  <c r="AZ389" i="100"/>
  <c r="BD299" i="100"/>
  <c r="BD298" i="100"/>
  <c r="BD297" i="100"/>
  <c r="BD296" i="100"/>
  <c r="BC202" i="100"/>
  <c r="BC302" i="100"/>
  <c r="BC319" i="100" s="1"/>
  <c r="BC301" i="100"/>
  <c r="BC318" i="100" s="1"/>
  <c r="BC305" i="100"/>
  <c r="BC322" i="100" s="1"/>
  <c r="BC303" i="100"/>
  <c r="BC320" i="100" s="1"/>
  <c r="BC304" i="100"/>
  <c r="BC321" i="100" s="1"/>
  <c r="BC351" i="100" s="1"/>
  <c r="BC369" i="100" s="1"/>
  <c r="BB370" i="100"/>
  <c r="BB371" i="100"/>
  <c r="BB565" i="100"/>
  <c r="BB349" i="100"/>
  <c r="BB375" i="100"/>
  <c r="BB385" i="100" s="1"/>
  <c r="BA536" i="100"/>
  <c r="BA530" i="100"/>
  <c r="BD316" i="100" l="1"/>
  <c r="BD346" i="100" s="1"/>
  <c r="BD313" i="100"/>
  <c r="BD567" i="100" s="1"/>
  <c r="BD314" i="100"/>
  <c r="BD349" i="100" s="1"/>
  <c r="BD315" i="100"/>
  <c r="BD566" i="100" s="1"/>
  <c r="BB530" i="100"/>
  <c r="BB536" i="100"/>
  <c r="BC355" i="100"/>
  <c r="BC533" i="100"/>
  <c r="BC324" i="100"/>
  <c r="BD310" i="100"/>
  <c r="BB187" i="100"/>
  <c r="BB356" i="100"/>
  <c r="BB357" i="100" s="1"/>
  <c r="BB461" i="100"/>
  <c r="BE323" i="100"/>
  <c r="BE293" i="100"/>
  <c r="BE294" i="100"/>
  <c r="BE198" i="100"/>
  <c r="BE201" i="100"/>
  <c r="BC350" i="100"/>
  <c r="BC534" i="100"/>
  <c r="BC532" i="100"/>
  <c r="BC568" i="100"/>
  <c r="BC344" i="100"/>
  <c r="BB537" i="100"/>
  <c r="BB531" i="100"/>
  <c r="BC352" i="100"/>
  <c r="BC529" i="100"/>
  <c r="BC528" i="100"/>
  <c r="BD311" i="100"/>
  <c r="BD570" i="100" s="1"/>
  <c r="BC565" i="100"/>
  <c r="BC349" i="100"/>
  <c r="BC375" i="100"/>
  <c r="BC385" i="100" s="1"/>
  <c r="BC370" i="100"/>
  <c r="BC371" i="100"/>
  <c r="BD354" i="100"/>
  <c r="BC306" i="100"/>
  <c r="BD202" i="100"/>
  <c r="BA389" i="100"/>
  <c r="BC346" i="100"/>
  <c r="BC564" i="100"/>
  <c r="BE200" i="100"/>
  <c r="BH181" i="100"/>
  <c r="BG170" i="100"/>
  <c r="BB388" i="100"/>
  <c r="BB543" i="100" s="1"/>
  <c r="BB387" i="100"/>
  <c r="BB542" i="100" s="1"/>
  <c r="BD564" i="100"/>
  <c r="BC354" i="100"/>
  <c r="BC567" i="100"/>
  <c r="BB538" i="100"/>
  <c r="BB186" i="100"/>
  <c r="AZ392" i="100"/>
  <c r="BD302" i="100"/>
  <c r="BD319" i="100" s="1"/>
  <c r="BD303" i="100"/>
  <c r="BD320" i="100" s="1"/>
  <c r="BD305" i="100"/>
  <c r="BD322" i="100" s="1"/>
  <c r="BD304" i="100"/>
  <c r="BD321" i="100" s="1"/>
  <c r="BD351" i="100" s="1"/>
  <c r="BD369" i="100" s="1"/>
  <c r="BD301" i="100"/>
  <c r="BD318" i="100" s="1"/>
  <c r="BA463" i="100"/>
  <c r="BA577" i="100" s="1"/>
  <c r="BA462" i="100"/>
  <c r="BA576" i="100" s="1"/>
  <c r="BC569" i="100"/>
  <c r="BC566" i="100"/>
  <c r="BC345" i="100"/>
  <c r="BF215" i="100"/>
  <c r="BF246" i="100" s="1"/>
  <c r="BF248" i="100" s="1"/>
  <c r="BF249" i="100" s="1"/>
  <c r="BF252" i="100" s="1"/>
  <c r="BF192" i="100"/>
  <c r="BF361" i="100" s="1"/>
  <c r="BF571" i="100" s="1"/>
  <c r="BF193" i="100"/>
  <c r="BF362" i="100" s="1"/>
  <c r="BF572" i="100" s="1"/>
  <c r="BF168" i="100"/>
  <c r="BD565" i="100" l="1"/>
  <c r="BD345" i="100"/>
  <c r="BD569" i="100"/>
  <c r="BF293" i="100"/>
  <c r="BF323" i="100"/>
  <c r="BF201" i="100"/>
  <c r="BF198" i="100"/>
  <c r="BF294" i="100"/>
  <c r="BG192" i="100"/>
  <c r="BG361" i="100" s="1"/>
  <c r="BG571" i="100" s="1"/>
  <c r="BG215" i="100"/>
  <c r="BG246" i="100" s="1"/>
  <c r="BG248" i="100" s="1"/>
  <c r="BG249" i="100" s="1"/>
  <c r="BG252" i="100" s="1"/>
  <c r="BG193" i="100"/>
  <c r="BG362" i="100" s="1"/>
  <c r="BG572" i="100" s="1"/>
  <c r="BG168" i="100"/>
  <c r="BG200" i="100" s="1"/>
  <c r="BD350" i="100"/>
  <c r="BD186" i="100" s="1"/>
  <c r="BD534" i="100"/>
  <c r="BD370" i="100"/>
  <c r="BD371" i="100"/>
  <c r="BA392" i="100"/>
  <c r="BF200" i="100"/>
  <c r="BD352" i="100"/>
  <c r="BD528" i="100"/>
  <c r="BD529" i="100"/>
  <c r="BB389" i="100"/>
  <c r="BE199" i="100"/>
  <c r="BE296" i="100"/>
  <c r="BE313" i="100" s="1"/>
  <c r="BE298" i="100"/>
  <c r="BE315" i="100" s="1"/>
  <c r="BE299" i="100"/>
  <c r="BE316" i="100" s="1"/>
  <c r="BE297" i="100"/>
  <c r="BE314" i="100" s="1"/>
  <c r="BC531" i="100"/>
  <c r="BC537" i="100"/>
  <c r="BC187" i="100"/>
  <c r="BC356" i="100"/>
  <c r="BC357" i="100" s="1"/>
  <c r="BC461" i="100"/>
  <c r="BE310" i="100"/>
  <c r="BD568" i="100"/>
  <c r="BD532" i="100"/>
  <c r="BD344" i="100"/>
  <c r="BC530" i="100"/>
  <c r="BC536" i="100"/>
  <c r="BE301" i="100"/>
  <c r="BE318" i="100" s="1"/>
  <c r="BE302" i="100"/>
  <c r="BE319" i="100" s="1"/>
  <c r="BE304" i="100"/>
  <c r="BE321" i="100" s="1"/>
  <c r="BE351" i="100" s="1"/>
  <c r="BE369" i="100" s="1"/>
  <c r="BE303" i="100"/>
  <c r="BE320" i="100" s="1"/>
  <c r="BE305" i="100"/>
  <c r="BE322" i="100" s="1"/>
  <c r="BD375" i="100"/>
  <c r="BD385" i="100" s="1"/>
  <c r="BH170" i="100"/>
  <c r="BI181" i="100"/>
  <c r="BC387" i="100"/>
  <c r="BC542" i="100" s="1"/>
  <c r="BC388" i="100"/>
  <c r="BC543" i="100" s="1"/>
  <c r="BE202" i="100"/>
  <c r="BB462" i="100"/>
  <c r="BB576" i="100" s="1"/>
  <c r="BB463" i="100"/>
  <c r="BB577" i="100" s="1"/>
  <c r="BD306" i="100"/>
  <c r="BD538" i="100"/>
  <c r="BD324" i="100"/>
  <c r="BD355" i="100"/>
  <c r="BD533" i="100"/>
  <c r="BC186" i="100"/>
  <c r="BC538" i="100"/>
  <c r="BE311" i="100"/>
  <c r="BE570" i="100" s="1"/>
  <c r="BF311" i="100" l="1"/>
  <c r="BF570" i="100" s="1"/>
  <c r="BE352" i="100"/>
  <c r="BE528" i="100"/>
  <c r="BE529" i="100"/>
  <c r="BE355" i="100"/>
  <c r="BE533" i="100"/>
  <c r="BE324" i="100"/>
  <c r="BE565" i="100"/>
  <c r="BE349" i="100"/>
  <c r="BE375" i="100"/>
  <c r="BE385" i="100" s="1"/>
  <c r="BF303" i="100"/>
  <c r="BF320" i="100" s="1"/>
  <c r="BF305" i="100"/>
  <c r="BF322" i="100" s="1"/>
  <c r="BF302" i="100"/>
  <c r="BF319" i="100" s="1"/>
  <c r="BF301" i="100"/>
  <c r="BF318" i="100" s="1"/>
  <c r="BF304" i="100"/>
  <c r="BF321" i="100" s="1"/>
  <c r="BF351" i="100" s="1"/>
  <c r="BF369" i="100" s="1"/>
  <c r="BC389" i="100"/>
  <c r="BD388" i="100"/>
  <c r="BD543" i="100" s="1"/>
  <c r="BD387" i="100"/>
  <c r="BD542" i="100" s="1"/>
  <c r="BE350" i="100"/>
  <c r="BE534" i="100"/>
  <c r="BE354" i="100"/>
  <c r="BE567" i="100"/>
  <c r="BF202" i="100"/>
  <c r="BJ181" i="100"/>
  <c r="BI170" i="100"/>
  <c r="BE344" i="100"/>
  <c r="BE568" i="100"/>
  <c r="BE532" i="100"/>
  <c r="BD187" i="100"/>
  <c r="BD461" i="100"/>
  <c r="BD356" i="100"/>
  <c r="BD357" i="100" s="1"/>
  <c r="BE306" i="100"/>
  <c r="BE346" i="100"/>
  <c r="BE564" i="100"/>
  <c r="BB392" i="100"/>
  <c r="BD531" i="100"/>
  <c r="BD537" i="100"/>
  <c r="BG296" i="100"/>
  <c r="BG299" i="100"/>
  <c r="BG298" i="100"/>
  <c r="BG297" i="100"/>
  <c r="BH215" i="100"/>
  <c r="BH246" i="100" s="1"/>
  <c r="BH248" i="100" s="1"/>
  <c r="BH249" i="100" s="1"/>
  <c r="BH252" i="100" s="1"/>
  <c r="BH193" i="100"/>
  <c r="BH362" i="100" s="1"/>
  <c r="BH572" i="100" s="1"/>
  <c r="BH168" i="100"/>
  <c r="BH200" i="100" s="1"/>
  <c r="BH192" i="100"/>
  <c r="BH361" i="100" s="1"/>
  <c r="BH571" i="100" s="1"/>
  <c r="BE371" i="100"/>
  <c r="BE370" i="100"/>
  <c r="BC463" i="100"/>
  <c r="BC577" i="100" s="1"/>
  <c r="BC462" i="100"/>
  <c r="BC576" i="100" s="1"/>
  <c r="BE345" i="100"/>
  <c r="BE566" i="100"/>
  <c r="BE569" i="100"/>
  <c r="BF199" i="100"/>
  <c r="BF296" i="100"/>
  <c r="BF313" i="100" s="1"/>
  <c r="BF298" i="100"/>
  <c r="BF315" i="100" s="1"/>
  <c r="BF299" i="100"/>
  <c r="BF316" i="100" s="1"/>
  <c r="BF297" i="100"/>
  <c r="BF314" i="100" s="1"/>
  <c r="BD536" i="100"/>
  <c r="BD530" i="100"/>
  <c r="BG323" i="100"/>
  <c r="BG198" i="100"/>
  <c r="BG293" i="100"/>
  <c r="BG294" i="100"/>
  <c r="BG201" i="100"/>
  <c r="BG199" i="100" s="1"/>
  <c r="BF310" i="100"/>
  <c r="BG311" i="100" l="1"/>
  <c r="BG570" i="100" s="1"/>
  <c r="BG313" i="100"/>
  <c r="BG567" i="100" s="1"/>
  <c r="BG202" i="100"/>
  <c r="BE186" i="100"/>
  <c r="BE538" i="100"/>
  <c r="BG314" i="100"/>
  <c r="BC392" i="100"/>
  <c r="BF352" i="100"/>
  <c r="BF529" i="100"/>
  <c r="BF528" i="100"/>
  <c r="BJ170" i="100"/>
  <c r="BK181" i="100"/>
  <c r="BF350" i="100"/>
  <c r="BF534" i="100"/>
  <c r="BF306" i="100"/>
  <c r="BE536" i="100"/>
  <c r="BE530" i="100"/>
  <c r="BH323" i="100"/>
  <c r="BH294" i="100"/>
  <c r="BH198" i="100"/>
  <c r="BH201" i="100"/>
  <c r="BH199" i="100" s="1"/>
  <c r="BH293" i="100"/>
  <c r="BG315" i="100"/>
  <c r="BD463" i="100"/>
  <c r="BD577" i="100" s="1"/>
  <c r="BD462" i="100"/>
  <c r="BD576" i="100" s="1"/>
  <c r="BE187" i="100"/>
  <c r="BE356" i="100"/>
  <c r="BE357" i="100" s="1"/>
  <c r="BE461" i="100"/>
  <c r="BD389" i="100"/>
  <c r="BF371" i="100"/>
  <c r="BF370" i="100"/>
  <c r="BF568" i="100"/>
  <c r="BF532" i="100"/>
  <c r="BF344" i="100"/>
  <c r="BF345" i="100"/>
  <c r="BF566" i="100"/>
  <c r="BF569" i="100"/>
  <c r="BH299" i="100"/>
  <c r="BH296" i="100"/>
  <c r="BH298" i="100"/>
  <c r="BH297" i="100"/>
  <c r="BG310" i="100"/>
  <c r="BF354" i="100"/>
  <c r="BF567" i="100"/>
  <c r="BF324" i="100"/>
  <c r="BF565" i="100"/>
  <c r="BF375" i="100"/>
  <c r="BF385" i="100" s="1"/>
  <c r="BF349" i="100"/>
  <c r="BG302" i="100"/>
  <c r="BG319" i="100" s="1"/>
  <c r="BG304" i="100"/>
  <c r="BG321" i="100" s="1"/>
  <c r="BG351" i="100" s="1"/>
  <c r="BG369" i="100" s="1"/>
  <c r="BG301" i="100"/>
  <c r="BG318" i="100" s="1"/>
  <c r="BG303" i="100"/>
  <c r="BG320" i="100" s="1"/>
  <c r="BG305" i="100"/>
  <c r="BG322" i="100" s="1"/>
  <c r="BF346" i="100"/>
  <c r="BF564" i="100"/>
  <c r="BE531" i="100"/>
  <c r="BE537" i="100"/>
  <c r="BG316" i="100"/>
  <c r="BI215" i="100"/>
  <c r="BI246" i="100" s="1"/>
  <c r="BI248" i="100" s="1"/>
  <c r="BI249" i="100" s="1"/>
  <c r="BI252" i="100" s="1"/>
  <c r="BI192" i="100"/>
  <c r="BI361" i="100" s="1"/>
  <c r="BI571" i="100" s="1"/>
  <c r="BI193" i="100"/>
  <c r="BI362" i="100" s="1"/>
  <c r="BI572" i="100" s="1"/>
  <c r="BI168" i="100"/>
  <c r="BI200" i="100" s="1"/>
  <c r="BF355" i="100"/>
  <c r="BF533" i="100"/>
  <c r="BE388" i="100"/>
  <c r="BE543" i="100" s="1"/>
  <c r="BE387" i="100"/>
  <c r="BE542" i="100" s="1"/>
  <c r="BG354" i="100" l="1"/>
  <c r="BE389" i="100"/>
  <c r="BE392" i="100" s="1"/>
  <c r="BH315" i="100"/>
  <c r="BH345" i="100" s="1"/>
  <c r="BH316" i="100"/>
  <c r="BH564" i="100" s="1"/>
  <c r="BH202" i="100"/>
  <c r="BH313" i="100"/>
  <c r="BH567" i="100" s="1"/>
  <c r="BH314" i="100"/>
  <c r="BH565" i="100" s="1"/>
  <c r="BH311" i="100"/>
  <c r="BH570" i="100" s="1"/>
  <c r="BI296" i="100"/>
  <c r="BI298" i="100"/>
  <c r="BI299" i="100"/>
  <c r="BI297" i="100"/>
  <c r="BF387" i="100"/>
  <c r="BF542" i="100" s="1"/>
  <c r="BF388" i="100"/>
  <c r="BF543" i="100" s="1"/>
  <c r="BF530" i="100"/>
  <c r="BF536" i="100"/>
  <c r="BK170" i="100"/>
  <c r="BL181" i="100"/>
  <c r="BG528" i="100"/>
  <c r="BG529" i="100"/>
  <c r="BG352" i="100"/>
  <c r="BG568" i="100"/>
  <c r="BG344" i="100"/>
  <c r="BG532" i="100"/>
  <c r="BF186" i="100"/>
  <c r="BF538" i="100"/>
  <c r="BE463" i="100"/>
  <c r="BE577" i="100" s="1"/>
  <c r="BE462" i="100"/>
  <c r="BE576" i="100" s="1"/>
  <c r="BH302" i="100"/>
  <c r="BH319" i="100" s="1"/>
  <c r="BH301" i="100"/>
  <c r="BH318" i="100" s="1"/>
  <c r="BH305" i="100"/>
  <c r="BH322" i="100" s="1"/>
  <c r="BH303" i="100"/>
  <c r="BH320" i="100" s="1"/>
  <c r="BH304" i="100"/>
  <c r="BH321" i="100" s="1"/>
  <c r="BH351" i="100" s="1"/>
  <c r="BH369" i="100" s="1"/>
  <c r="BG375" i="100"/>
  <c r="BG385" i="100" s="1"/>
  <c r="BG565" i="100"/>
  <c r="BG349" i="100"/>
  <c r="BG346" i="100"/>
  <c r="BG564" i="100"/>
  <c r="BG370" i="100"/>
  <c r="BG371" i="100"/>
  <c r="BG306" i="100"/>
  <c r="BF187" i="100"/>
  <c r="BF356" i="100"/>
  <c r="BF357" i="100" s="1"/>
  <c r="BF461" i="100"/>
  <c r="BF537" i="100"/>
  <c r="BF531" i="100"/>
  <c r="BG345" i="100"/>
  <c r="BG566" i="100"/>
  <c r="BG569" i="100"/>
  <c r="BJ215" i="100"/>
  <c r="BJ246" i="100" s="1"/>
  <c r="BJ248" i="100" s="1"/>
  <c r="BJ249" i="100" s="1"/>
  <c r="BJ252" i="100" s="1"/>
  <c r="BJ192" i="100"/>
  <c r="BJ361" i="100" s="1"/>
  <c r="BJ571" i="100" s="1"/>
  <c r="BJ193" i="100"/>
  <c r="BJ362" i="100" s="1"/>
  <c r="BJ572" i="100" s="1"/>
  <c r="BJ168" i="100"/>
  <c r="BJ200" i="100" s="1"/>
  <c r="BI198" i="100"/>
  <c r="BI323" i="100"/>
  <c r="BI294" i="100"/>
  <c r="BI293" i="100"/>
  <c r="BI201" i="100"/>
  <c r="BG355" i="100"/>
  <c r="BG533" i="100"/>
  <c r="BG350" i="100"/>
  <c r="BG534" i="100"/>
  <c r="BG324" i="100"/>
  <c r="BD392" i="100"/>
  <c r="BH310" i="100"/>
  <c r="BH566" i="100" l="1"/>
  <c r="BH349" i="100"/>
  <c r="BH354" i="100"/>
  <c r="BH346" i="100"/>
  <c r="BI311" i="100"/>
  <c r="BI570" i="100" s="1"/>
  <c r="BH569" i="100"/>
  <c r="BH375" i="100"/>
  <c r="BH385" i="100" s="1"/>
  <c r="BH387" i="100" s="1"/>
  <c r="BH542" i="100" s="1"/>
  <c r="BI315" i="100"/>
  <c r="BI569" i="100" s="1"/>
  <c r="BH324" i="100"/>
  <c r="BI202" i="100"/>
  <c r="BH529" i="100"/>
  <c r="BH528" i="100"/>
  <c r="BH352" i="100"/>
  <c r="BH538" i="100"/>
  <c r="BG186" i="100"/>
  <c r="BG538" i="100"/>
  <c r="BH568" i="100"/>
  <c r="BH344" i="100"/>
  <c r="BH532" i="100"/>
  <c r="BL170" i="100"/>
  <c r="BM181" i="100"/>
  <c r="BF389" i="100"/>
  <c r="BI316" i="100"/>
  <c r="BK193" i="100"/>
  <c r="BK362" i="100" s="1"/>
  <c r="BK572" i="100" s="1"/>
  <c r="BK215" i="100"/>
  <c r="BK246" i="100" s="1"/>
  <c r="BK248" i="100" s="1"/>
  <c r="BK249" i="100" s="1"/>
  <c r="BK252" i="100" s="1"/>
  <c r="BK192" i="100"/>
  <c r="BK361" i="100" s="1"/>
  <c r="BK571" i="100" s="1"/>
  <c r="BK168" i="100"/>
  <c r="BK200" i="100" s="1"/>
  <c r="BI566" i="100"/>
  <c r="BI310" i="100"/>
  <c r="BJ323" i="100"/>
  <c r="BJ294" i="100"/>
  <c r="BJ293" i="100"/>
  <c r="BJ198" i="100"/>
  <c r="BJ201" i="100"/>
  <c r="BJ199" i="100" s="1"/>
  <c r="BH388" i="100"/>
  <c r="BH543" i="100" s="1"/>
  <c r="BG537" i="100"/>
  <c r="BG531" i="100"/>
  <c r="BG387" i="100"/>
  <c r="BG542" i="100" s="1"/>
  <c r="BG388" i="100"/>
  <c r="BG543" i="100" s="1"/>
  <c r="BH533" i="100"/>
  <c r="BH355" i="100"/>
  <c r="BI313" i="100"/>
  <c r="BI301" i="100"/>
  <c r="BI318" i="100" s="1"/>
  <c r="BI303" i="100"/>
  <c r="BI320" i="100" s="1"/>
  <c r="BI302" i="100"/>
  <c r="BI319" i="100" s="1"/>
  <c r="BI305" i="100"/>
  <c r="BI322" i="100" s="1"/>
  <c r="BI304" i="100"/>
  <c r="BI321" i="100" s="1"/>
  <c r="BI351" i="100" s="1"/>
  <c r="BI369" i="100" s="1"/>
  <c r="BJ299" i="100"/>
  <c r="BJ296" i="100"/>
  <c r="BJ297" i="100"/>
  <c r="BJ298" i="100"/>
  <c r="BH306" i="100"/>
  <c r="BF462" i="100"/>
  <c r="BF576" i="100" s="1"/>
  <c r="BF463" i="100"/>
  <c r="BF577" i="100" s="1"/>
  <c r="BG536" i="100"/>
  <c r="BG530" i="100"/>
  <c r="BH371" i="100"/>
  <c r="BH370" i="100"/>
  <c r="BH534" i="100"/>
  <c r="BH350" i="100"/>
  <c r="BG187" i="100"/>
  <c r="BG461" i="100"/>
  <c r="BG356" i="100"/>
  <c r="BG357" i="100" s="1"/>
  <c r="BI314" i="100"/>
  <c r="BI199" i="100"/>
  <c r="BH186" i="100" l="1"/>
  <c r="BI345" i="100"/>
  <c r="BJ202" i="100"/>
  <c r="BJ314" i="100"/>
  <c r="BJ349" i="100" s="1"/>
  <c r="BJ313" i="100"/>
  <c r="BJ567" i="100" s="1"/>
  <c r="BJ311" i="100"/>
  <c r="BJ570" i="100" s="1"/>
  <c r="BK296" i="100"/>
  <c r="BK298" i="100"/>
  <c r="BK297" i="100"/>
  <c r="BK299" i="100"/>
  <c r="BH537" i="100"/>
  <c r="BH531" i="100"/>
  <c r="BI350" i="100"/>
  <c r="BI534" i="100"/>
  <c r="BG462" i="100"/>
  <c r="BG576" i="100" s="1"/>
  <c r="BG463" i="100"/>
  <c r="BG577" i="100" s="1"/>
  <c r="BH530" i="100"/>
  <c r="BH536" i="100"/>
  <c r="BJ315" i="100"/>
  <c r="BJ316" i="100"/>
  <c r="BI568" i="100"/>
  <c r="BI532" i="100"/>
  <c r="BI344" i="100"/>
  <c r="BG389" i="100"/>
  <c r="BH389" i="100"/>
  <c r="BJ310" i="100"/>
  <c r="BI324" i="100"/>
  <c r="BL193" i="100"/>
  <c r="BL362" i="100" s="1"/>
  <c r="BL572" i="100" s="1"/>
  <c r="BL215" i="100"/>
  <c r="BL246" i="100" s="1"/>
  <c r="BL248" i="100" s="1"/>
  <c r="BL249" i="100" s="1"/>
  <c r="BL252" i="100" s="1"/>
  <c r="BL192" i="100"/>
  <c r="BL361" i="100" s="1"/>
  <c r="BL571" i="100" s="1"/>
  <c r="BL168" i="100"/>
  <c r="BI533" i="100"/>
  <c r="BI355" i="100"/>
  <c r="BK294" i="100"/>
  <c r="BK323" i="100"/>
  <c r="BK198" i="100"/>
  <c r="BK201" i="100"/>
  <c r="BK199" i="100" s="1"/>
  <c r="BK293" i="100"/>
  <c r="BI352" i="100"/>
  <c r="BI528" i="100"/>
  <c r="BI529" i="100"/>
  <c r="BI354" i="100"/>
  <c r="BI567" i="100"/>
  <c r="BJ301" i="100"/>
  <c r="BJ318" i="100" s="1"/>
  <c r="BJ303" i="100"/>
  <c r="BJ320" i="100" s="1"/>
  <c r="BJ304" i="100"/>
  <c r="BJ321" i="100" s="1"/>
  <c r="BJ351" i="100" s="1"/>
  <c r="BJ369" i="100" s="1"/>
  <c r="BJ305" i="100"/>
  <c r="BJ322" i="100" s="1"/>
  <c r="BJ302" i="100"/>
  <c r="BJ319" i="100" s="1"/>
  <c r="BF392" i="100"/>
  <c r="BH187" i="100"/>
  <c r="BH356" i="100"/>
  <c r="BH357" i="100" s="1"/>
  <c r="BH461" i="100"/>
  <c r="BI565" i="100"/>
  <c r="BI349" i="100"/>
  <c r="BI375" i="100"/>
  <c r="BI385" i="100" s="1"/>
  <c r="BI370" i="100"/>
  <c r="BI371" i="100"/>
  <c r="BI346" i="100"/>
  <c r="BI564" i="100"/>
  <c r="BI306" i="100"/>
  <c r="BN181" i="100"/>
  <c r="BM170" i="100"/>
  <c r="BJ354" i="100" l="1"/>
  <c r="BJ565" i="100"/>
  <c r="BJ375" i="100"/>
  <c r="BJ385" i="100" s="1"/>
  <c r="BJ388" i="100" s="1"/>
  <c r="BJ543" i="100" s="1"/>
  <c r="BM215" i="100"/>
  <c r="BM246" i="100" s="1"/>
  <c r="BM248" i="100" s="1"/>
  <c r="BM249" i="100" s="1"/>
  <c r="BM252" i="100" s="1"/>
  <c r="BM193" i="100"/>
  <c r="BM362" i="100" s="1"/>
  <c r="BM572" i="100" s="1"/>
  <c r="BM168" i="100"/>
  <c r="BM200" i="100" s="1"/>
  <c r="BM192" i="100"/>
  <c r="BM361" i="100" s="1"/>
  <c r="BM571" i="100" s="1"/>
  <c r="BI531" i="100"/>
  <c r="BI537" i="100"/>
  <c r="BJ534" i="100"/>
  <c r="BJ350" i="100"/>
  <c r="BJ186" i="100" s="1"/>
  <c r="BL323" i="100"/>
  <c r="BL294" i="100"/>
  <c r="BL293" i="100"/>
  <c r="BL198" i="100"/>
  <c r="BL201" i="100"/>
  <c r="BK314" i="100"/>
  <c r="BI536" i="100"/>
  <c r="BI530" i="100"/>
  <c r="BI538" i="100"/>
  <c r="BI186" i="100"/>
  <c r="BH463" i="100"/>
  <c r="BH577" i="100" s="1"/>
  <c r="BH462" i="100"/>
  <c r="BH576" i="100" s="1"/>
  <c r="BJ532" i="100"/>
  <c r="BJ568" i="100"/>
  <c r="BJ344" i="100"/>
  <c r="BK202" i="100"/>
  <c r="BJ306" i="100"/>
  <c r="BJ352" i="100"/>
  <c r="BJ529" i="100"/>
  <c r="BJ528" i="100"/>
  <c r="BK310" i="100"/>
  <c r="BK311" i="100"/>
  <c r="BK570" i="100" s="1"/>
  <c r="BL200" i="100"/>
  <c r="BG392" i="100"/>
  <c r="BJ346" i="100"/>
  <c r="BJ564" i="100"/>
  <c r="BK315" i="100"/>
  <c r="BJ533" i="100"/>
  <c r="BJ355" i="100"/>
  <c r="BH392" i="100"/>
  <c r="BO181" i="100"/>
  <c r="BN170" i="100"/>
  <c r="BI387" i="100"/>
  <c r="BI542" i="100" s="1"/>
  <c r="BI388" i="100"/>
  <c r="BI543" i="100" s="1"/>
  <c r="BJ370" i="100"/>
  <c r="BJ371" i="100"/>
  <c r="BK301" i="100"/>
  <c r="BK318" i="100" s="1"/>
  <c r="BK305" i="100"/>
  <c r="BK322" i="100" s="1"/>
  <c r="BK304" i="100"/>
  <c r="BK321" i="100" s="1"/>
  <c r="BK351" i="100" s="1"/>
  <c r="BK369" i="100" s="1"/>
  <c r="BK302" i="100"/>
  <c r="BK319" i="100" s="1"/>
  <c r="BK303" i="100"/>
  <c r="BK320" i="100" s="1"/>
  <c r="BJ324" i="100"/>
  <c r="BI187" i="100"/>
  <c r="BI356" i="100"/>
  <c r="BI357" i="100" s="1"/>
  <c r="BI461" i="100"/>
  <c r="BJ345" i="100"/>
  <c r="BJ566" i="100"/>
  <c r="BJ569" i="100"/>
  <c r="BJ538" i="100"/>
  <c r="BK316" i="100"/>
  <c r="BK313" i="100"/>
  <c r="BJ387" i="100" l="1"/>
  <c r="BJ542" i="100" s="1"/>
  <c r="BL311" i="100"/>
  <c r="BL570" i="100" s="1"/>
  <c r="BL310" i="100"/>
  <c r="BM297" i="100"/>
  <c r="BM296" i="100"/>
  <c r="BM298" i="100"/>
  <c r="BM299" i="100"/>
  <c r="BK346" i="100"/>
  <c r="BK564" i="100"/>
  <c r="BK528" i="100"/>
  <c r="BK352" i="100"/>
  <c r="BK529" i="100"/>
  <c r="BI462" i="100"/>
  <c r="BI576" i="100" s="1"/>
  <c r="BI463" i="100"/>
  <c r="BI577" i="100" s="1"/>
  <c r="BK568" i="100"/>
  <c r="BK344" i="100"/>
  <c r="BK532" i="100"/>
  <c r="BK355" i="100"/>
  <c r="BK533" i="100"/>
  <c r="BK569" i="100"/>
  <c r="BK345" i="100"/>
  <c r="BK566" i="100"/>
  <c r="BK306" i="100"/>
  <c r="BL202" i="100"/>
  <c r="BK370" i="100"/>
  <c r="BK371" i="100"/>
  <c r="BJ536" i="100"/>
  <c r="BJ530" i="100"/>
  <c r="BN192" i="100"/>
  <c r="BN361" i="100" s="1"/>
  <c r="BN571" i="100" s="1"/>
  <c r="BN193" i="100"/>
  <c r="BN362" i="100" s="1"/>
  <c r="BN572" i="100" s="1"/>
  <c r="BN215" i="100"/>
  <c r="BN246" i="100" s="1"/>
  <c r="BN248" i="100" s="1"/>
  <c r="BN249" i="100" s="1"/>
  <c r="BN252" i="100" s="1"/>
  <c r="BN168" i="100"/>
  <c r="BN200" i="100" s="1"/>
  <c r="BJ356" i="100"/>
  <c r="BJ357" i="100" s="1"/>
  <c r="BJ187" i="100"/>
  <c r="BJ461" i="100"/>
  <c r="BK349" i="100"/>
  <c r="BK565" i="100"/>
  <c r="BK375" i="100"/>
  <c r="BK385" i="100" s="1"/>
  <c r="BM323" i="100"/>
  <c r="BM198" i="100"/>
  <c r="BM293" i="100"/>
  <c r="BM294" i="100"/>
  <c r="BM201" i="100"/>
  <c r="BK354" i="100"/>
  <c r="BK567" i="100"/>
  <c r="BK534" i="100"/>
  <c r="BK350" i="100"/>
  <c r="BJ531" i="100"/>
  <c r="BJ537" i="100"/>
  <c r="BL298" i="100"/>
  <c r="BL315" i="100" s="1"/>
  <c r="BL296" i="100"/>
  <c r="BL313" i="100" s="1"/>
  <c r="BL199" i="100"/>
  <c r="BL297" i="100"/>
  <c r="BL314" i="100" s="1"/>
  <c r="BL299" i="100"/>
  <c r="BL316" i="100" s="1"/>
  <c r="BI389" i="100"/>
  <c r="BP181" i="100"/>
  <c r="BO170" i="100"/>
  <c r="BK324" i="100"/>
  <c r="BL305" i="100"/>
  <c r="BL322" i="100" s="1"/>
  <c r="BL302" i="100"/>
  <c r="BL319" i="100" s="1"/>
  <c r="BL301" i="100"/>
  <c r="BL318" i="100" s="1"/>
  <c r="BL304" i="100"/>
  <c r="BL321" i="100" s="1"/>
  <c r="BL351" i="100" s="1"/>
  <c r="BL369" i="100" s="1"/>
  <c r="BL303" i="100"/>
  <c r="BL320" i="100" s="1"/>
  <c r="BP170" i="100" l="1"/>
  <c r="BP193" i="100" s="1"/>
  <c r="BP362" i="100" s="1"/>
  <c r="BP572" i="100" s="1"/>
  <c r="BM311" i="100"/>
  <c r="BM570" i="100" s="1"/>
  <c r="BJ389" i="100"/>
  <c r="BJ392" i="100" s="1"/>
  <c r="BM202" i="100"/>
  <c r="K202" i="100" s="1" a="1"/>
  <c r="K202" i="100" s="1"/>
  <c r="BK186" i="100"/>
  <c r="BK538" i="100"/>
  <c r="BL355" i="100"/>
  <c r="BL533" i="100"/>
  <c r="BI392" i="100"/>
  <c r="BL354" i="100"/>
  <c r="BL567" i="100"/>
  <c r="BM305" i="100"/>
  <c r="BM304" i="100"/>
  <c r="BM301" i="100"/>
  <c r="BM302" i="100"/>
  <c r="BM303" i="100"/>
  <c r="BK531" i="100"/>
  <c r="BK537" i="100"/>
  <c r="BK187" i="100"/>
  <c r="BK356" i="100"/>
  <c r="BK357" i="100" s="1"/>
  <c r="BK461" i="100"/>
  <c r="BM199" i="100"/>
  <c r="BL350" i="100"/>
  <c r="BL534" i="100"/>
  <c r="BL564" i="100"/>
  <c r="BL346" i="100"/>
  <c r="BK387" i="100"/>
  <c r="BK542" i="100" s="1"/>
  <c r="BK388" i="100"/>
  <c r="BK543" i="100" s="1"/>
  <c r="BK536" i="100"/>
  <c r="BK530" i="100"/>
  <c r="BM314" i="100"/>
  <c r="K297" i="100" a="1"/>
  <c r="K297" i="100" s="1"/>
  <c r="BL344" i="100"/>
  <c r="BL532" i="100"/>
  <c r="BL568" i="100"/>
  <c r="BL352" i="100"/>
  <c r="BL528" i="100"/>
  <c r="BL529" i="100"/>
  <c r="BO215" i="100"/>
  <c r="BO246" i="100" s="1"/>
  <c r="BO248" i="100" s="1"/>
  <c r="BO249" i="100" s="1"/>
  <c r="BO252" i="100" s="1"/>
  <c r="BO192" i="100"/>
  <c r="BO361" i="100" s="1"/>
  <c r="BO571" i="100" s="1"/>
  <c r="BO193" i="100"/>
  <c r="BO362" i="100" s="1"/>
  <c r="BO572" i="100" s="1"/>
  <c r="BO168" i="100"/>
  <c r="BO200" i="100" s="1"/>
  <c r="BL565" i="100"/>
  <c r="BL375" i="100"/>
  <c r="BL385" i="100" s="1"/>
  <c r="BL349" i="100"/>
  <c r="BM310" i="100"/>
  <c r="BJ462" i="100"/>
  <c r="BJ576" i="100" s="1"/>
  <c r="BJ463" i="100"/>
  <c r="BJ577" i="100" s="1"/>
  <c r="BN293" i="100"/>
  <c r="BN294" i="100"/>
  <c r="BN323" i="100"/>
  <c r="BN201" i="100"/>
  <c r="BN199" i="100" s="1"/>
  <c r="BN198" i="100"/>
  <c r="BM315" i="100"/>
  <c r="K298" i="100" a="1"/>
  <c r="K298" i="100" s="1"/>
  <c r="BL306" i="100"/>
  <c r="BL569" i="100"/>
  <c r="BL345" i="100"/>
  <c r="BL566" i="100"/>
  <c r="BN298" i="100"/>
  <c r="BN299" i="100"/>
  <c r="BN297" i="100"/>
  <c r="BN296" i="100"/>
  <c r="BM316" i="100"/>
  <c r="K299" i="100" a="1"/>
  <c r="K299" i="100" s="1"/>
  <c r="BL371" i="100"/>
  <c r="BL370" i="100"/>
  <c r="BP192" i="100"/>
  <c r="BP361" i="100" s="1"/>
  <c r="BP571" i="100" s="1"/>
  <c r="BM313" i="100"/>
  <c r="K296" i="100" a="1"/>
  <c r="K296" i="100" s="1"/>
  <c r="BL324" i="100"/>
  <c r="BP215" i="100" l="1"/>
  <c r="BP246" i="100" s="1"/>
  <c r="BP248" i="100" s="1"/>
  <c r="BP249" i="100" s="1"/>
  <c r="BP252" i="100" s="1"/>
  <c r="BP168" i="100"/>
  <c r="BP200" i="100" s="1"/>
  <c r="BP298" i="100" s="1"/>
  <c r="BN315" i="100"/>
  <c r="BN569" i="100" s="1"/>
  <c r="BN313" i="100"/>
  <c r="BN567" i="100" s="1"/>
  <c r="BN202" i="100"/>
  <c r="BO299" i="100"/>
  <c r="BO296" i="100"/>
  <c r="BO298" i="100"/>
  <c r="BO297" i="100"/>
  <c r="BP296" i="100"/>
  <c r="BP299" i="100"/>
  <c r="BP297" i="100"/>
  <c r="BM345" i="100"/>
  <c r="BM566" i="100"/>
  <c r="BM569" i="100"/>
  <c r="BL388" i="100"/>
  <c r="BL543" i="100" s="1"/>
  <c r="BL387" i="100"/>
  <c r="BL542" i="100" s="1"/>
  <c r="BM318" i="100"/>
  <c r="K301" i="100" a="1"/>
  <c r="K301" i="100" s="1"/>
  <c r="BM567" i="100"/>
  <c r="BM354" i="100"/>
  <c r="BL537" i="100"/>
  <c r="BL531" i="100"/>
  <c r="BN311" i="100"/>
  <c r="BN570" i="100" s="1"/>
  <c r="BP323" i="100"/>
  <c r="BP198" i="100"/>
  <c r="BP201" i="100"/>
  <c r="BP293" i="100"/>
  <c r="BP294" i="100"/>
  <c r="BP311" i="100" s="1"/>
  <c r="BP570" i="100" s="1"/>
  <c r="BM346" i="100"/>
  <c r="BM564" i="100"/>
  <c r="BN316" i="100"/>
  <c r="BN305" i="100"/>
  <c r="BN322" i="100" s="1"/>
  <c r="BN301" i="100"/>
  <c r="BN318" i="100" s="1"/>
  <c r="BN303" i="100"/>
  <c r="BN320" i="100" s="1"/>
  <c r="BN302" i="100"/>
  <c r="BN319" i="100" s="1"/>
  <c r="BN304" i="100"/>
  <c r="BN321" i="100" s="1"/>
  <c r="BN351" i="100" s="1"/>
  <c r="BN369" i="100" s="1"/>
  <c r="BL186" i="100"/>
  <c r="BL538" i="100"/>
  <c r="BK389" i="100"/>
  <c r="BM319" i="100"/>
  <c r="K302" i="100" a="1"/>
  <c r="K302" i="100" s="1"/>
  <c r="BL356" i="100"/>
  <c r="BL357" i="100" s="1"/>
  <c r="BL461" i="100"/>
  <c r="BL187" i="100"/>
  <c r="BK462" i="100"/>
  <c r="BK576" i="100" s="1"/>
  <c r="BK463" i="100"/>
  <c r="BK577" i="100" s="1"/>
  <c r="BM321" i="100"/>
  <c r="BM351" i="100" s="1"/>
  <c r="BM369" i="100" s="1"/>
  <c r="K304" i="100" a="1"/>
  <c r="K304" i="100" s="1"/>
  <c r="BL530" i="100"/>
  <c r="BL536" i="100"/>
  <c r="BN314" i="100"/>
  <c r="BN310" i="100"/>
  <c r="BM306" i="100"/>
  <c r="K306" i="100" s="1" a="1"/>
  <c r="K306" i="100" s="1"/>
  <c r="BO198" i="100"/>
  <c r="BO294" i="100"/>
  <c r="BO293" i="100"/>
  <c r="BO201" i="100"/>
  <c r="BO323" i="100"/>
  <c r="BM565" i="100"/>
  <c r="BM349" i="100"/>
  <c r="BM320" i="100"/>
  <c r="K303" i="100" a="1"/>
  <c r="K303" i="100" s="1"/>
  <c r="BM322" i="100"/>
  <c r="K305" i="100" a="1"/>
  <c r="K305" i="100" s="1"/>
  <c r="BN345" i="100" l="1"/>
  <c r="BN566" i="100"/>
  <c r="BM375" i="100"/>
  <c r="BM385" i="100" s="1"/>
  <c r="BM387" i="100" s="1"/>
  <c r="BM542" i="100" s="1"/>
  <c r="BN354" i="100"/>
  <c r="BO313" i="100"/>
  <c r="BO567" i="100" s="1"/>
  <c r="BO311" i="100"/>
  <c r="BO570" i="100" s="1"/>
  <c r="BP313" i="100"/>
  <c r="BP567" i="100" s="1"/>
  <c r="BN306" i="100"/>
  <c r="BP202" i="100"/>
  <c r="BO202" i="100"/>
  <c r="BM529" i="100"/>
  <c r="BM352" i="100"/>
  <c r="BM528" i="100"/>
  <c r="BO310" i="100"/>
  <c r="BO305" i="100"/>
  <c r="BO322" i="100" s="1"/>
  <c r="BO302" i="100"/>
  <c r="BO319" i="100" s="1"/>
  <c r="BO301" i="100"/>
  <c r="BO318" i="100" s="1"/>
  <c r="BO303" i="100"/>
  <c r="BO320" i="100" s="1"/>
  <c r="BO304" i="100"/>
  <c r="BO321" i="100" s="1"/>
  <c r="BO351" i="100" s="1"/>
  <c r="BO369" i="100" s="1"/>
  <c r="BL462" i="100"/>
  <c r="BL576" i="100" s="1"/>
  <c r="BL463" i="100"/>
  <c r="BL577" i="100" s="1"/>
  <c r="BN532" i="100"/>
  <c r="BN568" i="100"/>
  <c r="BN344" i="100"/>
  <c r="BP301" i="100"/>
  <c r="BP318" i="100" s="1"/>
  <c r="BP304" i="100"/>
  <c r="BP321" i="100" s="1"/>
  <c r="BP351" i="100" s="1"/>
  <c r="BP369" i="100" s="1"/>
  <c r="BP305" i="100"/>
  <c r="BP322" i="100" s="1"/>
  <c r="BP302" i="100"/>
  <c r="BP319" i="100" s="1"/>
  <c r="BP303" i="100"/>
  <c r="BP320" i="100" s="1"/>
  <c r="BM355" i="100"/>
  <c r="BM533" i="100"/>
  <c r="BP315" i="100"/>
  <c r="BO315" i="100"/>
  <c r="BM538" i="100"/>
  <c r="BM350" i="100"/>
  <c r="BM186" i="100" s="1"/>
  <c r="BM534" i="100"/>
  <c r="BN355" i="100"/>
  <c r="BN533" i="100"/>
  <c r="BM324" i="100"/>
  <c r="K324" i="100" s="1"/>
  <c r="BN324" i="100"/>
  <c r="BN371" i="100"/>
  <c r="BN370" i="100"/>
  <c r="BN352" i="100"/>
  <c r="BN529" i="100"/>
  <c r="BN528" i="100"/>
  <c r="BP314" i="100"/>
  <c r="BP199" i="100"/>
  <c r="BO199" i="100"/>
  <c r="BM568" i="100"/>
  <c r="BM344" i="100"/>
  <c r="BM532" i="100"/>
  <c r="BN565" i="100"/>
  <c r="BN349" i="100"/>
  <c r="BN375" i="100"/>
  <c r="BN385" i="100" s="1"/>
  <c r="BM370" i="100"/>
  <c r="BM371" i="100"/>
  <c r="BK392" i="100"/>
  <c r="BN350" i="100"/>
  <c r="BN534" i="100"/>
  <c r="BN346" i="100"/>
  <c r="BN564" i="100"/>
  <c r="BP310" i="100"/>
  <c r="BL389" i="100"/>
  <c r="BP316" i="100"/>
  <c r="BO314" i="100"/>
  <c r="BO316" i="100"/>
  <c r="BM388" i="100" l="1"/>
  <c r="BM543" i="100" s="1"/>
  <c r="BP354" i="100"/>
  <c r="BO354" i="100"/>
  <c r="BP324" i="100"/>
  <c r="BM537" i="100"/>
  <c r="BM531" i="100"/>
  <c r="BL392" i="100"/>
  <c r="BN186" i="100"/>
  <c r="BN538" i="100"/>
  <c r="BN531" i="100"/>
  <c r="BN537" i="100"/>
  <c r="BP345" i="100"/>
  <c r="BP566" i="100"/>
  <c r="BP569" i="100"/>
  <c r="BP568" i="100"/>
  <c r="BP344" i="100"/>
  <c r="BP532" i="100"/>
  <c r="BP355" i="100"/>
  <c r="BP533" i="100"/>
  <c r="BO568" i="100"/>
  <c r="BO532" i="100"/>
  <c r="BO344" i="100"/>
  <c r="BO324" i="100"/>
  <c r="BO346" i="100"/>
  <c r="BO564" i="100"/>
  <c r="BO306" i="100"/>
  <c r="BP529" i="100"/>
  <c r="BP352" i="100"/>
  <c r="BP528" i="100"/>
  <c r="BN461" i="100"/>
  <c r="BN187" i="100"/>
  <c r="BN356" i="100"/>
  <c r="BN357" i="100" s="1"/>
  <c r="BO534" i="100"/>
  <c r="BO350" i="100"/>
  <c r="BP534" i="100"/>
  <c r="BP350" i="100"/>
  <c r="BO533" i="100"/>
  <c r="BO355" i="100"/>
  <c r="BO565" i="100"/>
  <c r="BO349" i="100"/>
  <c r="BO375" i="100"/>
  <c r="BO385" i="100" s="1"/>
  <c r="BP306" i="100"/>
  <c r="BM536" i="100"/>
  <c r="BM530" i="100"/>
  <c r="BP346" i="100"/>
  <c r="BP564" i="100"/>
  <c r="BN388" i="100"/>
  <c r="BN543" i="100" s="1"/>
  <c r="BN387" i="100"/>
  <c r="BN542" i="100" s="1"/>
  <c r="BM187" i="100"/>
  <c r="BM461" i="100"/>
  <c r="BM356" i="100"/>
  <c r="BM357" i="100" s="1"/>
  <c r="K357" i="100" s="1"/>
  <c r="BP565" i="100"/>
  <c r="BP349" i="100"/>
  <c r="BP375" i="100"/>
  <c r="BP385" i="100" s="1"/>
  <c r="BN530" i="100"/>
  <c r="BN536" i="100"/>
  <c r="BO569" i="100"/>
  <c r="BO566" i="100"/>
  <c r="BO345" i="100"/>
  <c r="BP371" i="100"/>
  <c r="BP370" i="100"/>
  <c r="BO371" i="100"/>
  <c r="BO370" i="100"/>
  <c r="BO528" i="100"/>
  <c r="BO529" i="100"/>
  <c r="BO352" i="100"/>
  <c r="BM389" i="100" l="1"/>
  <c r="BM392" i="100" s="1"/>
  <c r="BP536" i="100"/>
  <c r="BP530" i="100"/>
  <c r="BP387" i="100"/>
  <c r="BP542" i="100" s="1"/>
  <c r="BP388" i="100"/>
  <c r="BP543" i="100" s="1"/>
  <c r="BM463" i="100"/>
  <c r="BM577" i="100" s="1"/>
  <c r="BM462" i="100"/>
  <c r="BM576" i="100" s="1"/>
  <c r="BO186" i="100"/>
  <c r="BO538" i="100"/>
  <c r="BN462" i="100"/>
  <c r="BN576" i="100" s="1"/>
  <c r="BN463" i="100"/>
  <c r="BN577" i="100" s="1"/>
  <c r="BO187" i="100"/>
  <c r="BO356" i="100"/>
  <c r="BO357" i="100" s="1"/>
  <c r="BO461" i="100"/>
  <c r="BO537" i="100"/>
  <c r="BO531" i="100"/>
  <c r="BO388" i="100"/>
  <c r="BO543" i="100" s="1"/>
  <c r="BO387" i="100"/>
  <c r="BO542" i="100" s="1"/>
  <c r="BP537" i="100"/>
  <c r="BP531" i="100"/>
  <c r="BP538" i="100"/>
  <c r="BP186" i="100"/>
  <c r="BO530" i="100"/>
  <c r="BO536" i="100"/>
  <c r="BN389" i="100"/>
  <c r="BP187" i="100"/>
  <c r="BP356" i="100"/>
  <c r="BP357" i="100" s="1"/>
  <c r="BP461" i="100"/>
  <c r="BP389" i="100" l="1"/>
  <c r="R391" i="100" s="1" a="1"/>
  <c r="BO463" i="100"/>
  <c r="BO577" i="100" s="1"/>
  <c r="BO462" i="100"/>
  <c r="BO576" i="100" s="1"/>
  <c r="BP462" i="100"/>
  <c r="BP576" i="100" s="1"/>
  <c r="BP463" i="100"/>
  <c r="BP577" i="100" s="1"/>
  <c r="BN392" i="100"/>
  <c r="BO389" i="100"/>
  <c r="R391" i="100" l="1"/>
  <c r="R585" i="100" s="1"/>
  <c r="W391" i="100"/>
  <c r="W585" i="100" s="1"/>
  <c r="S391" i="100"/>
  <c r="S585" i="100" s="1"/>
  <c r="V391" i="100"/>
  <c r="V585" i="100" s="1"/>
  <c r="X391" i="100"/>
  <c r="X585" i="100" s="1"/>
  <c r="T391" i="100"/>
  <c r="T585" i="100" s="1"/>
  <c r="Y391" i="100"/>
  <c r="Y585" i="100" s="1"/>
  <c r="Z391" i="100"/>
  <c r="Z585" i="100" s="1"/>
  <c r="U391" i="100"/>
  <c r="U585" i="100" s="1"/>
  <c r="AA391" i="100"/>
  <c r="AA585" i="100" s="1"/>
  <c r="AC391" i="100"/>
  <c r="AC585" i="100" s="1"/>
  <c r="AB391" i="100"/>
  <c r="AB585" i="100" s="1"/>
  <c r="AE391" i="100"/>
  <c r="AE585" i="100" s="1"/>
  <c r="AD391" i="100"/>
  <c r="AD585" i="100" s="1"/>
  <c r="AF391" i="100"/>
  <c r="AF585" i="100" s="1"/>
  <c r="AH391" i="100"/>
  <c r="AH585" i="100" s="1"/>
  <c r="AG391" i="100"/>
  <c r="AG585" i="100" s="1"/>
  <c r="AI391" i="100"/>
  <c r="AI585" i="100" s="1"/>
  <c r="AJ391" i="100"/>
  <c r="AJ585" i="100" s="1"/>
  <c r="AK391" i="100"/>
  <c r="AK585" i="100" s="1"/>
  <c r="AL391" i="100"/>
  <c r="AL585" i="100" s="1"/>
  <c r="AM391" i="100"/>
  <c r="AM585" i="100" s="1"/>
  <c r="AN391" i="100"/>
  <c r="AN585" i="100" s="1"/>
  <c r="AO391" i="100"/>
  <c r="AO585" i="100" s="1"/>
  <c r="AP391" i="100"/>
  <c r="AP585" i="100" s="1"/>
  <c r="AQ391" i="100"/>
  <c r="AQ585" i="100" s="1"/>
  <c r="AR391" i="100"/>
  <c r="AR585" i="100" s="1"/>
  <c r="AS391" i="100"/>
  <c r="AS585" i="100" s="1"/>
  <c r="AT391" i="100"/>
  <c r="AT585" i="100" s="1"/>
  <c r="AU391" i="100"/>
  <c r="AU585" i="100" s="1"/>
  <c r="AV391" i="100"/>
  <c r="AV585" i="100" s="1"/>
  <c r="AW391" i="100"/>
  <c r="AW585" i="100" s="1"/>
  <c r="AX391" i="100"/>
  <c r="AX585" i="100" s="1"/>
  <c r="AY391" i="100"/>
  <c r="AY585" i="100" s="1"/>
  <c r="AZ391" i="100"/>
  <c r="AZ585" i="100" s="1"/>
  <c r="BA391" i="100"/>
  <c r="BA585" i="100" s="1"/>
  <c r="BB391" i="100"/>
  <c r="BB585" i="100" s="1"/>
  <c r="BC391" i="100"/>
  <c r="BC585" i="100" s="1"/>
  <c r="BD391" i="100"/>
  <c r="BD585" i="100" s="1"/>
  <c r="BE391" i="100"/>
  <c r="BE585" i="100" s="1"/>
  <c r="BF391" i="100"/>
  <c r="BF585" i="100" s="1"/>
  <c r="BG391" i="100"/>
  <c r="BG585" i="100" s="1"/>
  <c r="BH391" i="100"/>
  <c r="BH585" i="100" s="1"/>
  <c r="BI391" i="100"/>
  <c r="BI585" i="100" s="1"/>
  <c r="BJ391" i="100"/>
  <c r="BJ585" i="100" s="1"/>
  <c r="BK391" i="100"/>
  <c r="BK585" i="100" s="1"/>
  <c r="BL391" i="100"/>
  <c r="BL585" i="100" s="1"/>
  <c r="BM391" i="100"/>
  <c r="BM585" i="100" s="1"/>
  <c r="BN391" i="100"/>
  <c r="BN585" i="100" s="1"/>
  <c r="BO392" i="100"/>
  <c r="BO391" i="100"/>
  <c r="BO585" i="100" s="1"/>
  <c r="BP392" i="100"/>
  <c r="BP391" i="100"/>
  <c r="BP585" i="100" s="1"/>
  <c r="AA488" i="100" l="1"/>
  <c r="AB486" i="100"/>
  <c r="AB484" i="100" l="1"/>
  <c r="AB507" i="100" s="1"/>
  <c r="AB581" i="100" s="1"/>
  <c r="AC486" i="100"/>
  <c r="AB506" i="100" l="1"/>
  <c r="AB580" i="100" s="1"/>
  <c r="AB505" i="100"/>
  <c r="AB579" i="100" s="1"/>
  <c r="AB508" i="100"/>
  <c r="AB582" i="100" s="1"/>
  <c r="AB485" i="100"/>
  <c r="AB504" i="100"/>
  <c r="AD486" i="100"/>
  <c r="AC484" i="100"/>
  <c r="AB578" i="100" l="1"/>
  <c r="AB509" i="100"/>
  <c r="AC504" i="100"/>
  <c r="AC505" i="100"/>
  <c r="AC579" i="100" s="1"/>
  <c r="AC508" i="100"/>
  <c r="AC582" i="100" s="1"/>
  <c r="AC506" i="100"/>
  <c r="AC580" i="100" s="1"/>
  <c r="AC485" i="100"/>
  <c r="AC507" i="100"/>
  <c r="AC581" i="100" s="1"/>
  <c r="AD484" i="100"/>
  <c r="AE486" i="100"/>
  <c r="AD508" i="100" l="1"/>
  <c r="AD582" i="100" s="1"/>
  <c r="AD504" i="100"/>
  <c r="AD485" i="100"/>
  <c r="AD506" i="100"/>
  <c r="AD580" i="100" s="1"/>
  <c r="AD505" i="100"/>
  <c r="AD579" i="100" s="1"/>
  <c r="AD507" i="100"/>
  <c r="AD581" i="100" s="1"/>
  <c r="AF486" i="100"/>
  <c r="AE484" i="100"/>
  <c r="AC578" i="100"/>
  <c r="AC509" i="100"/>
  <c r="AF484" i="100" l="1"/>
  <c r="AG486" i="100"/>
  <c r="AE507" i="100"/>
  <c r="AE581" i="100" s="1"/>
  <c r="AE504" i="100"/>
  <c r="AE485" i="100"/>
  <c r="AE508" i="100"/>
  <c r="AE582" i="100" s="1"/>
  <c r="AE505" i="100"/>
  <c r="AE579" i="100" s="1"/>
  <c r="AE506" i="100"/>
  <c r="AE580" i="100" s="1"/>
  <c r="AD509" i="100"/>
  <c r="AD578" i="100"/>
  <c r="AG484" i="100" l="1"/>
  <c r="AH486" i="100"/>
  <c r="AE509" i="100"/>
  <c r="AE578" i="100"/>
  <c r="AF507" i="100"/>
  <c r="AF581" i="100" s="1"/>
  <c r="AF504" i="100"/>
  <c r="AF506" i="100"/>
  <c r="AF580" i="100" s="1"/>
  <c r="AF505" i="100"/>
  <c r="AF579" i="100" s="1"/>
  <c r="AF508" i="100"/>
  <c r="AF582" i="100" s="1"/>
  <c r="AF485" i="100"/>
  <c r="AG485" i="100" l="1"/>
  <c r="AG508" i="100"/>
  <c r="AG582" i="100" s="1"/>
  <c r="AG505" i="100"/>
  <c r="AG579" i="100" s="1"/>
  <c r="AG504" i="100"/>
  <c r="AG507" i="100"/>
  <c r="AG581" i="100" s="1"/>
  <c r="AG506" i="100"/>
  <c r="AG580" i="100" s="1"/>
  <c r="AF509" i="100"/>
  <c r="AF578" i="100"/>
  <c r="AH484" i="100"/>
  <c r="AI486" i="100"/>
  <c r="AI484" i="100" l="1"/>
  <c r="AJ486" i="100"/>
  <c r="AG578" i="100"/>
  <c r="AG509" i="100"/>
  <c r="AH507" i="100"/>
  <c r="AH581" i="100" s="1"/>
  <c r="AH506" i="100"/>
  <c r="AH580" i="100" s="1"/>
  <c r="AH504" i="100"/>
  <c r="AH505" i="100"/>
  <c r="AH579" i="100" s="1"/>
  <c r="AH508" i="100"/>
  <c r="AH582" i="100" s="1"/>
  <c r="AH578" i="100" l="1"/>
  <c r="AH509" i="100"/>
  <c r="AJ484" i="100"/>
  <c r="AK486" i="100"/>
  <c r="AI506" i="100"/>
  <c r="AI580" i="100" s="1"/>
  <c r="AI507" i="100"/>
  <c r="AI581" i="100" s="1"/>
  <c r="AI504" i="100"/>
  <c r="AI508" i="100"/>
  <c r="AI582" i="100" s="1"/>
  <c r="AI505" i="100"/>
  <c r="AI579" i="100" s="1"/>
  <c r="AJ508" i="100" l="1"/>
  <c r="AJ582" i="100" s="1"/>
  <c r="AJ507" i="100"/>
  <c r="AJ581" i="100" s="1"/>
  <c r="AJ504" i="100"/>
  <c r="AJ505" i="100"/>
  <c r="AJ579" i="100" s="1"/>
  <c r="AJ506" i="100"/>
  <c r="AJ580" i="100" s="1"/>
  <c r="AK484" i="100"/>
  <c r="AL486" i="100"/>
  <c r="AI578" i="100"/>
  <c r="AI509" i="100"/>
  <c r="AL484" i="100" l="1"/>
  <c r="AM486" i="100"/>
  <c r="AJ509" i="100"/>
  <c r="AJ578" i="100"/>
  <c r="AK506" i="100"/>
  <c r="AK580" i="100" s="1"/>
  <c r="AK507" i="100"/>
  <c r="AK581" i="100" s="1"/>
  <c r="AK508" i="100"/>
  <c r="AK582" i="100" s="1"/>
  <c r="AK504" i="100"/>
  <c r="AK505" i="100"/>
  <c r="AK579" i="100" s="1"/>
  <c r="AK509" i="100" l="1"/>
  <c r="AK578" i="100"/>
  <c r="AM484" i="100"/>
  <c r="AN486" i="100"/>
  <c r="AL507" i="100"/>
  <c r="AL581" i="100" s="1"/>
  <c r="AL506" i="100"/>
  <c r="AL580" i="100" s="1"/>
  <c r="AL508" i="100"/>
  <c r="AL582" i="100" s="1"/>
  <c r="AL505" i="100"/>
  <c r="AL579" i="100" s="1"/>
  <c r="AL504" i="100"/>
  <c r="AM507" i="100" l="1"/>
  <c r="AM581" i="100" s="1"/>
  <c r="AM508" i="100"/>
  <c r="AM582" i="100" s="1"/>
  <c r="AM504" i="100"/>
  <c r="AM506" i="100"/>
  <c r="AM580" i="100" s="1"/>
  <c r="AM505" i="100"/>
  <c r="AM579" i="100" s="1"/>
  <c r="AN484" i="100"/>
  <c r="AO486" i="100"/>
  <c r="AL509" i="100"/>
  <c r="AL578" i="100"/>
  <c r="AM578" i="100" l="1"/>
  <c r="AM509" i="100"/>
  <c r="AO484" i="100"/>
  <c r="AP486" i="100"/>
  <c r="AN508" i="100"/>
  <c r="AN582" i="100" s="1"/>
  <c r="AN505" i="100"/>
  <c r="AN579" i="100" s="1"/>
  <c r="AN504" i="100"/>
  <c r="AN506" i="100"/>
  <c r="AN580" i="100" s="1"/>
  <c r="AN507" i="100"/>
  <c r="AN581" i="100" s="1"/>
  <c r="AP484" i="100" l="1"/>
  <c r="AQ486" i="100"/>
  <c r="AN509" i="100"/>
  <c r="AN578" i="100"/>
  <c r="AO505" i="100"/>
  <c r="AO579" i="100" s="1"/>
  <c r="AO508" i="100"/>
  <c r="AO582" i="100" s="1"/>
  <c r="AO506" i="100"/>
  <c r="AO580" i="100" s="1"/>
  <c r="AO504" i="100"/>
  <c r="AO507" i="100"/>
  <c r="AO581" i="100" s="1"/>
  <c r="AQ484" i="100" l="1"/>
  <c r="AR486" i="100"/>
  <c r="AO509" i="100"/>
  <c r="AO578" i="100"/>
  <c r="AP506" i="100"/>
  <c r="AP580" i="100" s="1"/>
  <c r="AP507" i="100"/>
  <c r="AP581" i="100" s="1"/>
  <c r="AP505" i="100"/>
  <c r="AP579" i="100" s="1"/>
  <c r="AP508" i="100"/>
  <c r="AP582" i="100" s="1"/>
  <c r="AP504" i="100"/>
  <c r="AR484" i="100" l="1"/>
  <c r="AS486" i="100"/>
  <c r="AP509" i="100"/>
  <c r="AP578" i="100"/>
  <c r="AQ507" i="100"/>
  <c r="AQ581" i="100" s="1"/>
  <c r="AQ506" i="100"/>
  <c r="AQ580" i="100" s="1"/>
  <c r="AQ508" i="100"/>
  <c r="AQ582" i="100" s="1"/>
  <c r="AQ505" i="100"/>
  <c r="AQ579" i="100" s="1"/>
  <c r="AQ504" i="100"/>
  <c r="AT486" i="100" l="1"/>
  <c r="AS484" i="100"/>
  <c r="AQ578" i="100"/>
  <c r="AQ509" i="100"/>
  <c r="AR507" i="100"/>
  <c r="AR581" i="100" s="1"/>
  <c r="AR504" i="100"/>
  <c r="AR505" i="100"/>
  <c r="AR579" i="100" s="1"/>
  <c r="AR506" i="100"/>
  <c r="AR580" i="100" s="1"/>
  <c r="AR508" i="100"/>
  <c r="AR582" i="100" s="1"/>
  <c r="AR509" i="100" l="1"/>
  <c r="AR578" i="100"/>
  <c r="AS506" i="100"/>
  <c r="AS580" i="100" s="1"/>
  <c r="AS507" i="100"/>
  <c r="AS581" i="100" s="1"/>
  <c r="AS504" i="100"/>
  <c r="AS505" i="100"/>
  <c r="AS579" i="100" s="1"/>
  <c r="AS508" i="100"/>
  <c r="AS582" i="100" s="1"/>
  <c r="AT484" i="100"/>
  <c r="AU486" i="100"/>
  <c r="AT505" i="100" l="1"/>
  <c r="AT579" i="100" s="1"/>
  <c r="AT507" i="100"/>
  <c r="AT581" i="100" s="1"/>
  <c r="AT506" i="100"/>
  <c r="AT580" i="100" s="1"/>
  <c r="AT508" i="100"/>
  <c r="AT582" i="100" s="1"/>
  <c r="AT504" i="100"/>
  <c r="AU484" i="100"/>
  <c r="AV486" i="100"/>
  <c r="AS578" i="100"/>
  <c r="AS509" i="100"/>
  <c r="AV484" i="100" l="1"/>
  <c r="AW486" i="100"/>
  <c r="AU507" i="100"/>
  <c r="AU581" i="100" s="1"/>
  <c r="AU508" i="100"/>
  <c r="AU582" i="100" s="1"/>
  <c r="AU505" i="100"/>
  <c r="AU579" i="100" s="1"/>
  <c r="AU504" i="100"/>
  <c r="AU506" i="100"/>
  <c r="AU580" i="100" s="1"/>
  <c r="AT509" i="100"/>
  <c r="AT578" i="100"/>
  <c r="AW484" i="100" l="1"/>
  <c r="AX486" i="100"/>
  <c r="AU509" i="100"/>
  <c r="AU578" i="100"/>
  <c r="AV506" i="100"/>
  <c r="AV580" i="100" s="1"/>
  <c r="AV504" i="100"/>
  <c r="AV507" i="100"/>
  <c r="AV581" i="100" s="1"/>
  <c r="AV508" i="100"/>
  <c r="AV582" i="100" s="1"/>
  <c r="AV505" i="100"/>
  <c r="AV579" i="100" s="1"/>
  <c r="AV578" i="100" l="1"/>
  <c r="AV509" i="100"/>
  <c r="AX484" i="100"/>
  <c r="AY486" i="100"/>
  <c r="AW505" i="100"/>
  <c r="AW579" i="100" s="1"/>
  <c r="AW508" i="100"/>
  <c r="AW582" i="100" s="1"/>
  <c r="AW507" i="100"/>
  <c r="AW581" i="100" s="1"/>
  <c r="AW504" i="100"/>
  <c r="AW506" i="100"/>
  <c r="AW580" i="100" s="1"/>
  <c r="AW509" i="100" l="1"/>
  <c r="AW578" i="100"/>
  <c r="AY484" i="100"/>
  <c r="AZ486" i="100"/>
  <c r="AX508" i="100"/>
  <c r="AX582" i="100" s="1"/>
  <c r="AX506" i="100"/>
  <c r="AX580" i="100" s="1"/>
  <c r="AX504" i="100"/>
  <c r="AX507" i="100"/>
  <c r="AX581" i="100" s="1"/>
  <c r="AX505" i="100"/>
  <c r="AX579" i="100" s="1"/>
  <c r="AZ484" i="100" l="1"/>
  <c r="BA486" i="100"/>
  <c r="AX509" i="100"/>
  <c r="AX578" i="100"/>
  <c r="AY505" i="100"/>
  <c r="AY579" i="100" s="1"/>
  <c r="AY504" i="100"/>
  <c r="AY507" i="100"/>
  <c r="AY581" i="100" s="1"/>
  <c r="AY506" i="100"/>
  <c r="AY580" i="100" s="1"/>
  <c r="AY508" i="100"/>
  <c r="AY582" i="100" s="1"/>
  <c r="AY578" i="100" l="1"/>
  <c r="AY509" i="100"/>
  <c r="BB486" i="100"/>
  <c r="BA484" i="100"/>
  <c r="AZ507" i="100"/>
  <c r="AZ581" i="100" s="1"/>
  <c r="AZ508" i="100"/>
  <c r="AZ582" i="100" s="1"/>
  <c r="AZ505" i="100"/>
  <c r="AZ579" i="100" s="1"/>
  <c r="AZ504" i="100"/>
  <c r="AZ506" i="100"/>
  <c r="AZ580" i="100" s="1"/>
  <c r="AZ509" i="100" l="1"/>
  <c r="AZ578" i="100"/>
  <c r="BA506" i="100"/>
  <c r="BA580" i="100" s="1"/>
  <c r="BA507" i="100"/>
  <c r="BA581" i="100" s="1"/>
  <c r="BA505" i="100"/>
  <c r="BA579" i="100" s="1"/>
  <c r="BA508" i="100"/>
  <c r="BA582" i="100" s="1"/>
  <c r="BA504" i="100"/>
  <c r="BB484" i="100"/>
  <c r="BC486" i="100"/>
  <c r="BB505" i="100" l="1"/>
  <c r="BB579" i="100" s="1"/>
  <c r="BB508" i="100"/>
  <c r="BB582" i="100" s="1"/>
  <c r="BB506" i="100"/>
  <c r="BB580" i="100" s="1"/>
  <c r="BB507" i="100"/>
  <c r="BB581" i="100" s="1"/>
  <c r="BB504" i="100"/>
  <c r="BA509" i="100"/>
  <c r="BA578" i="100"/>
  <c r="BD486" i="100"/>
  <c r="BC484" i="100"/>
  <c r="BD484" i="100" l="1"/>
  <c r="BE486" i="100"/>
  <c r="BC505" i="100"/>
  <c r="BC579" i="100" s="1"/>
  <c r="BC507" i="100"/>
  <c r="BC581" i="100" s="1"/>
  <c r="BC506" i="100"/>
  <c r="BC580" i="100" s="1"/>
  <c r="BC504" i="100"/>
  <c r="BC508" i="100"/>
  <c r="BC582" i="100" s="1"/>
  <c r="BB509" i="100"/>
  <c r="BB578" i="100"/>
  <c r="BC509" i="100" l="1"/>
  <c r="BC578" i="100"/>
  <c r="BE484" i="100"/>
  <c r="BF486" i="100"/>
  <c r="BD507" i="100"/>
  <c r="BD581" i="100" s="1"/>
  <c r="BD508" i="100"/>
  <c r="BD582" i="100" s="1"/>
  <c r="BD504" i="100"/>
  <c r="BD505" i="100"/>
  <c r="BD579" i="100" s="1"/>
  <c r="BD506" i="100"/>
  <c r="BD580" i="100" s="1"/>
  <c r="BG486" i="100" l="1"/>
  <c r="BF484" i="100"/>
  <c r="BD509" i="100"/>
  <c r="BD578" i="100"/>
  <c r="BE508" i="100"/>
  <c r="BE582" i="100" s="1"/>
  <c r="BE505" i="100"/>
  <c r="BE579" i="100" s="1"/>
  <c r="BE506" i="100"/>
  <c r="BE580" i="100" s="1"/>
  <c r="BE504" i="100"/>
  <c r="BE507" i="100"/>
  <c r="BE581" i="100" s="1"/>
  <c r="BF504" i="100" l="1"/>
  <c r="BF507" i="100"/>
  <c r="BF581" i="100" s="1"/>
  <c r="BF506" i="100"/>
  <c r="BF580" i="100" s="1"/>
  <c r="BF505" i="100"/>
  <c r="BF579" i="100" s="1"/>
  <c r="BF508" i="100"/>
  <c r="BF582" i="100" s="1"/>
  <c r="BE578" i="100"/>
  <c r="BE509" i="100"/>
  <c r="BG484" i="100"/>
  <c r="BH486" i="100"/>
  <c r="BG506" i="100" l="1"/>
  <c r="BG580" i="100" s="1"/>
  <c r="BG507" i="100"/>
  <c r="BG581" i="100" s="1"/>
  <c r="BG505" i="100"/>
  <c r="BG579" i="100" s="1"/>
  <c r="BG508" i="100"/>
  <c r="BG582" i="100" s="1"/>
  <c r="BG504" i="100"/>
  <c r="BH484" i="100"/>
  <c r="BI486" i="100"/>
  <c r="BF509" i="100"/>
  <c r="BF578" i="100"/>
  <c r="BJ486" i="100" l="1"/>
  <c r="BI484" i="100"/>
  <c r="BH506" i="100"/>
  <c r="BH580" i="100" s="1"/>
  <c r="BH507" i="100"/>
  <c r="BH581" i="100" s="1"/>
  <c r="BH505" i="100"/>
  <c r="BH579" i="100" s="1"/>
  <c r="BH508" i="100"/>
  <c r="BH582" i="100" s="1"/>
  <c r="BH504" i="100"/>
  <c r="BG509" i="100"/>
  <c r="BG578" i="100"/>
  <c r="BH578" i="100" l="1"/>
  <c r="BH509" i="100"/>
  <c r="BI506" i="100"/>
  <c r="BI580" i="100" s="1"/>
  <c r="BI508" i="100"/>
  <c r="BI582" i="100" s="1"/>
  <c r="BI507" i="100"/>
  <c r="BI581" i="100" s="1"/>
  <c r="BI505" i="100"/>
  <c r="BI579" i="100" s="1"/>
  <c r="BI504" i="100"/>
  <c r="BJ484" i="100"/>
  <c r="BK486" i="100"/>
  <c r="BJ505" i="100" l="1"/>
  <c r="BJ579" i="100" s="1"/>
  <c r="BJ506" i="100"/>
  <c r="BJ580" i="100" s="1"/>
  <c r="BJ504" i="100"/>
  <c r="BJ508" i="100"/>
  <c r="BJ582" i="100" s="1"/>
  <c r="BJ507" i="100"/>
  <c r="BJ581" i="100" s="1"/>
  <c r="BI509" i="100"/>
  <c r="BI578" i="100"/>
  <c r="BK484" i="100"/>
  <c r="BL486" i="100"/>
  <c r="BK505" i="100" l="1"/>
  <c r="BK579" i="100" s="1"/>
  <c r="BK507" i="100"/>
  <c r="BK581" i="100" s="1"/>
  <c r="BK506" i="100"/>
  <c r="BK580" i="100" s="1"/>
  <c r="BK508" i="100"/>
  <c r="BK582" i="100" s="1"/>
  <c r="BK504" i="100"/>
  <c r="BJ509" i="100"/>
  <c r="BJ578" i="100"/>
  <c r="BL484" i="100"/>
  <c r="BM486" i="100"/>
  <c r="BL504" i="100" l="1"/>
  <c r="BL508" i="100"/>
  <c r="BL582" i="100" s="1"/>
  <c r="BL505" i="100"/>
  <c r="BL579" i="100" s="1"/>
  <c r="BL507" i="100"/>
  <c r="BL581" i="100" s="1"/>
  <c r="BL506" i="100"/>
  <c r="BL580" i="100" s="1"/>
  <c r="BN486" i="100"/>
  <c r="BM484" i="100"/>
  <c r="BK509" i="100"/>
  <c r="BK578" i="100"/>
  <c r="BM507" i="100" l="1"/>
  <c r="BM581" i="100" s="1"/>
  <c r="BM506" i="100"/>
  <c r="BM580" i="100" s="1"/>
  <c r="BM508" i="100"/>
  <c r="BM582" i="100" s="1"/>
  <c r="BM505" i="100"/>
  <c r="BM579" i="100" s="1"/>
  <c r="BM504" i="100"/>
  <c r="BN484" i="100"/>
  <c r="BO486" i="100"/>
  <c r="BL509" i="100"/>
  <c r="BL578" i="100"/>
  <c r="BO484" i="100" l="1"/>
  <c r="BP486" i="100"/>
  <c r="BN507" i="100"/>
  <c r="BN581" i="100" s="1"/>
  <c r="BN506" i="100"/>
  <c r="BN580" i="100" s="1"/>
  <c r="BN504" i="100"/>
  <c r="BN505" i="100"/>
  <c r="BN579" i="100" s="1"/>
  <c r="BN508" i="100"/>
  <c r="BN582" i="100" s="1"/>
  <c r="BM509" i="100"/>
  <c r="K509" i="100" s="1"/>
  <c r="BM578" i="100"/>
  <c r="BP484" i="100" l="1"/>
  <c r="BP505" i="100" s="1"/>
  <c r="BP579" i="100" s="1"/>
  <c r="BN509" i="100"/>
  <c r="BN578" i="100"/>
  <c r="BO506" i="100"/>
  <c r="BO580" i="100" s="1"/>
  <c r="BO508" i="100"/>
  <c r="BO582" i="100" s="1"/>
  <c r="BO504" i="100"/>
  <c r="BO505" i="100"/>
  <c r="BO579" i="100" s="1"/>
  <c r="BO507" i="100"/>
  <c r="BO581" i="100" s="1"/>
  <c r="BP506" i="100" l="1"/>
  <c r="BP580" i="100" s="1"/>
  <c r="BP507" i="100"/>
  <c r="BP581" i="100" s="1"/>
  <c r="BP508" i="100"/>
  <c r="BP582" i="100" s="1"/>
  <c r="BP504" i="100"/>
  <c r="BO509" i="100"/>
  <c r="BO578" i="100"/>
  <c r="BP578" i="100" l="1"/>
  <c r="BP509" i="100"/>
  <c r="AA401" i="100" l="1"/>
  <c r="AB399" i="100"/>
  <c r="AB398" i="100" l="1"/>
  <c r="AB445" i="100" s="1"/>
  <c r="AC399" i="100"/>
  <c r="AB444" i="100" l="1"/>
  <c r="AB450" i="100" s="1"/>
  <c r="AB546" i="100" s="1"/>
  <c r="AB443" i="100"/>
  <c r="AB449" i="100" s="1"/>
  <c r="AB545" i="100" s="1"/>
  <c r="AD399" i="100"/>
  <c r="AD398" i="100" s="1"/>
  <c r="AD445" i="100" s="1"/>
  <c r="AC398" i="100"/>
  <c r="AC443" i="100" s="1"/>
  <c r="AB451" i="100"/>
  <c r="AB547" i="100" s="1"/>
  <c r="AB575" i="100"/>
  <c r="AB574" i="100" l="1"/>
  <c r="AB573" i="100"/>
  <c r="AD444" i="100"/>
  <c r="AD450" i="100" s="1"/>
  <c r="AD546" i="100" s="1"/>
  <c r="AE399" i="100"/>
  <c r="AC444" i="100"/>
  <c r="AC450" i="100" s="1"/>
  <c r="AC546" i="100" s="1"/>
  <c r="AD443" i="100"/>
  <c r="AD449" i="100" s="1"/>
  <c r="AD545" i="100" s="1"/>
  <c r="AC445" i="100"/>
  <c r="AC575" i="100" s="1"/>
  <c r="AD575" i="100"/>
  <c r="AD451" i="100"/>
  <c r="AD547" i="100" s="1"/>
  <c r="AC573" i="100"/>
  <c r="AC449" i="100"/>
  <c r="AC545" i="100" s="1"/>
  <c r="AD573" i="100" l="1"/>
  <c r="AD574" i="100"/>
  <c r="AC574" i="100"/>
  <c r="AF399" i="100"/>
  <c r="AE398" i="100"/>
  <c r="AC451" i="100"/>
  <c r="AC547" i="100" s="1"/>
  <c r="AE445" i="100" l="1"/>
  <c r="AE443" i="100"/>
  <c r="AE444" i="100"/>
  <c r="AG399" i="100"/>
  <c r="AF398" i="100"/>
  <c r="AE574" i="100" l="1"/>
  <c r="AE450" i="100"/>
  <c r="AE546" i="100" s="1"/>
  <c r="AE573" i="100"/>
  <c r="AE449" i="100"/>
  <c r="AE545" i="100" s="1"/>
  <c r="AF445" i="100"/>
  <c r="AF443" i="100"/>
  <c r="AF444" i="100"/>
  <c r="AG398" i="100"/>
  <c r="AH399" i="100"/>
  <c r="AE575" i="100"/>
  <c r="AE451" i="100"/>
  <c r="AE547" i="100" s="1"/>
  <c r="AF450" i="100" l="1"/>
  <c r="AF546" i="100" s="1"/>
  <c r="AF574" i="100"/>
  <c r="AH398" i="100"/>
  <c r="AI399" i="100"/>
  <c r="AF449" i="100"/>
  <c r="AF545" i="100" s="1"/>
  <c r="AF573" i="100"/>
  <c r="AG443" i="100"/>
  <c r="AG445" i="100"/>
  <c r="AG444" i="100"/>
  <c r="AF575" i="100"/>
  <c r="AF451" i="100"/>
  <c r="AF547" i="100" s="1"/>
  <c r="AG573" i="100" l="1"/>
  <c r="AG449" i="100"/>
  <c r="AG545" i="100" s="1"/>
  <c r="AH444" i="100"/>
  <c r="AH443" i="100"/>
  <c r="AH445" i="100"/>
  <c r="AG450" i="100"/>
  <c r="AG546" i="100" s="1"/>
  <c r="AG574" i="100"/>
  <c r="AG451" i="100"/>
  <c r="AG547" i="100" s="1"/>
  <c r="AG575" i="100"/>
  <c r="AI398" i="100"/>
  <c r="AJ399" i="100"/>
  <c r="AK399" i="100" l="1"/>
  <c r="AJ398" i="100"/>
  <c r="AH573" i="100"/>
  <c r="AH449" i="100"/>
  <c r="AH545" i="100" s="1"/>
  <c r="AI444" i="100"/>
  <c r="AI445" i="100"/>
  <c r="AI443" i="100"/>
  <c r="AH450" i="100"/>
  <c r="AH546" i="100" s="1"/>
  <c r="AH574" i="100"/>
  <c r="AH451" i="100"/>
  <c r="AH547" i="100" s="1"/>
  <c r="AH575" i="100"/>
  <c r="AI573" i="100" l="1"/>
  <c r="AI449" i="100"/>
  <c r="AI545" i="100" s="1"/>
  <c r="AI451" i="100"/>
  <c r="AI547" i="100" s="1"/>
  <c r="AI575" i="100"/>
  <c r="AJ445" i="100"/>
  <c r="AJ443" i="100"/>
  <c r="AJ444" i="100"/>
  <c r="AI574" i="100"/>
  <c r="AI450" i="100"/>
  <c r="AI546" i="100" s="1"/>
  <c r="AK398" i="100"/>
  <c r="AL399" i="100"/>
  <c r="AL398" i="100" l="1"/>
  <c r="AM399" i="100"/>
  <c r="AK444" i="100"/>
  <c r="AK445" i="100"/>
  <c r="AK443" i="100"/>
  <c r="AJ450" i="100"/>
  <c r="AJ546" i="100" s="1"/>
  <c r="AJ574" i="100"/>
  <c r="AJ573" i="100"/>
  <c r="AJ449" i="100"/>
  <c r="AJ545" i="100" s="1"/>
  <c r="AJ575" i="100"/>
  <c r="AJ451" i="100"/>
  <c r="AJ547" i="100" s="1"/>
  <c r="AK450" i="100" l="1"/>
  <c r="AK546" i="100" s="1"/>
  <c r="AK574" i="100"/>
  <c r="AN399" i="100"/>
  <c r="AM398" i="100"/>
  <c r="AL443" i="100"/>
  <c r="AL445" i="100"/>
  <c r="AL444" i="100"/>
  <c r="AK449" i="100"/>
  <c r="AK545" i="100" s="1"/>
  <c r="AK573" i="100"/>
  <c r="AK451" i="100"/>
  <c r="AK547" i="100" s="1"/>
  <c r="AK575" i="100"/>
  <c r="AL450" i="100" l="1"/>
  <c r="AL546" i="100" s="1"/>
  <c r="AL574" i="100"/>
  <c r="AO399" i="100"/>
  <c r="AN398" i="100"/>
  <c r="AL451" i="100"/>
  <c r="AL547" i="100" s="1"/>
  <c r="AL575" i="100"/>
  <c r="AL449" i="100"/>
  <c r="AL545" i="100" s="1"/>
  <c r="AL573" i="100"/>
  <c r="AM443" i="100"/>
  <c r="AM445" i="100"/>
  <c r="AM444" i="100"/>
  <c r="AM450" i="100" l="1"/>
  <c r="AM546" i="100" s="1"/>
  <c r="AM574" i="100"/>
  <c r="AP399" i="100"/>
  <c r="AO398" i="100"/>
  <c r="AM575" i="100"/>
  <c r="AM451" i="100"/>
  <c r="AM547" i="100" s="1"/>
  <c r="AM573" i="100"/>
  <c r="AM449" i="100"/>
  <c r="AM545" i="100" s="1"/>
  <c r="AN445" i="100"/>
  <c r="AN443" i="100"/>
  <c r="AN444" i="100"/>
  <c r="AQ399" i="100" l="1"/>
  <c r="AP398" i="100"/>
  <c r="AN449" i="100"/>
  <c r="AN545" i="100" s="1"/>
  <c r="AN573" i="100"/>
  <c r="AN575" i="100"/>
  <c r="AN451" i="100"/>
  <c r="AN547" i="100" s="1"/>
  <c r="AN450" i="100"/>
  <c r="AN546" i="100" s="1"/>
  <c r="AN574" i="100"/>
  <c r="AO445" i="100"/>
  <c r="AO444" i="100"/>
  <c r="AO443" i="100"/>
  <c r="AO574" i="100" l="1"/>
  <c r="AO450" i="100"/>
  <c r="AO546" i="100" s="1"/>
  <c r="AP443" i="100"/>
  <c r="AP445" i="100"/>
  <c r="AP444" i="100"/>
  <c r="AO575" i="100"/>
  <c r="AO451" i="100"/>
  <c r="AO547" i="100" s="1"/>
  <c r="AR399" i="100"/>
  <c r="AQ398" i="100"/>
  <c r="AO573" i="100"/>
  <c r="AO449" i="100"/>
  <c r="AO545" i="100" s="1"/>
  <c r="AP451" i="100" l="1"/>
  <c r="AP547" i="100" s="1"/>
  <c r="AP575" i="100"/>
  <c r="AP573" i="100"/>
  <c r="AP449" i="100"/>
  <c r="AP545" i="100" s="1"/>
  <c r="AQ443" i="100"/>
  <c r="AQ444" i="100"/>
  <c r="AQ445" i="100"/>
  <c r="AS399" i="100"/>
  <c r="AR398" i="100"/>
  <c r="AP574" i="100"/>
  <c r="AP450" i="100"/>
  <c r="AP546" i="100" s="1"/>
  <c r="AQ575" i="100" l="1"/>
  <c r="AQ451" i="100"/>
  <c r="AQ547" i="100" s="1"/>
  <c r="AQ450" i="100"/>
  <c r="AQ546" i="100" s="1"/>
  <c r="AQ574" i="100"/>
  <c r="AR445" i="100"/>
  <c r="AR444" i="100"/>
  <c r="AR443" i="100"/>
  <c r="AS398" i="100"/>
  <c r="AT399" i="100"/>
  <c r="AQ449" i="100"/>
  <c r="AQ545" i="100" s="1"/>
  <c r="AQ573" i="100"/>
  <c r="AT398" i="100" l="1"/>
  <c r="AU399" i="100"/>
  <c r="AR574" i="100"/>
  <c r="AR450" i="100"/>
  <c r="AR546" i="100" s="1"/>
  <c r="AR449" i="100"/>
  <c r="AR545" i="100" s="1"/>
  <c r="AR573" i="100"/>
  <c r="AS444" i="100"/>
  <c r="AS445" i="100"/>
  <c r="AS443" i="100"/>
  <c r="AR451" i="100"/>
  <c r="AR547" i="100" s="1"/>
  <c r="AR575" i="100"/>
  <c r="AS574" i="100" l="1"/>
  <c r="AS450" i="100"/>
  <c r="AS546" i="100" s="1"/>
  <c r="AV399" i="100"/>
  <c r="AU398" i="100"/>
  <c r="AS449" i="100"/>
  <c r="AS545" i="100" s="1"/>
  <c r="AS573" i="100"/>
  <c r="AT444" i="100"/>
  <c r="AT443" i="100"/>
  <c r="AT445" i="100"/>
  <c r="AS575" i="100"/>
  <c r="AS451" i="100"/>
  <c r="AS547" i="100" s="1"/>
  <c r="AT450" i="100" l="1"/>
  <c r="AT546" i="100" s="1"/>
  <c r="AT574" i="100"/>
  <c r="AT575" i="100"/>
  <c r="AT451" i="100"/>
  <c r="AT547" i="100" s="1"/>
  <c r="AV398" i="100"/>
  <c r="AW399" i="100"/>
  <c r="AT573" i="100"/>
  <c r="AT449" i="100"/>
  <c r="AT545" i="100" s="1"/>
  <c r="AU444" i="100"/>
  <c r="AU445" i="100"/>
  <c r="AU443" i="100"/>
  <c r="AU449" i="100" l="1"/>
  <c r="AU545" i="100" s="1"/>
  <c r="AU573" i="100"/>
  <c r="AU451" i="100"/>
  <c r="AU547" i="100" s="1"/>
  <c r="AU575" i="100"/>
  <c r="AX399" i="100"/>
  <c r="AW398" i="100"/>
  <c r="AU450" i="100"/>
  <c r="AU546" i="100" s="1"/>
  <c r="AU574" i="100"/>
  <c r="AV444" i="100"/>
  <c r="AV445" i="100"/>
  <c r="AV443" i="100"/>
  <c r="AV573" i="100" l="1"/>
  <c r="AV449" i="100"/>
  <c r="AV545" i="100" s="1"/>
  <c r="AW443" i="100"/>
  <c r="AW445" i="100"/>
  <c r="AW444" i="100"/>
  <c r="AV450" i="100"/>
  <c r="AV546" i="100" s="1"/>
  <c r="AV574" i="100"/>
  <c r="AX398" i="100"/>
  <c r="AY399" i="100"/>
  <c r="AV575" i="100"/>
  <c r="AV451" i="100"/>
  <c r="AV547" i="100" s="1"/>
  <c r="AW449" i="100" l="1"/>
  <c r="AW545" i="100" s="1"/>
  <c r="AW573" i="100"/>
  <c r="AY398" i="100"/>
  <c r="AZ399" i="100"/>
  <c r="AW575" i="100"/>
  <c r="AW451" i="100"/>
  <c r="AW547" i="100" s="1"/>
  <c r="AX445" i="100"/>
  <c r="AX443" i="100"/>
  <c r="AX444" i="100"/>
  <c r="AW574" i="100"/>
  <c r="AW450" i="100"/>
  <c r="AW546" i="100" s="1"/>
  <c r="AX451" i="100" l="1"/>
  <c r="AX547" i="100" s="1"/>
  <c r="AX575" i="100"/>
  <c r="AX450" i="100"/>
  <c r="AX546" i="100" s="1"/>
  <c r="AX574" i="100"/>
  <c r="AY445" i="100"/>
  <c r="AY443" i="100"/>
  <c r="AY444" i="100"/>
  <c r="AX449" i="100"/>
  <c r="AX545" i="100" s="1"/>
  <c r="AX573" i="100"/>
  <c r="BA399" i="100"/>
  <c r="AZ398" i="100"/>
  <c r="AZ443" i="100" l="1"/>
  <c r="AZ444" i="100"/>
  <c r="AZ445" i="100"/>
  <c r="BB399" i="100"/>
  <c r="BA398" i="100"/>
  <c r="AY450" i="100"/>
  <c r="AY546" i="100" s="1"/>
  <c r="AY574" i="100"/>
  <c r="AY573" i="100"/>
  <c r="AY449" i="100"/>
  <c r="AY545" i="100" s="1"/>
  <c r="AY451" i="100"/>
  <c r="AY547" i="100" s="1"/>
  <c r="AY575" i="100"/>
  <c r="AZ451" i="100" l="1"/>
  <c r="AZ547" i="100" s="1"/>
  <c r="AZ575" i="100"/>
  <c r="AZ574" i="100"/>
  <c r="AZ450" i="100"/>
  <c r="AZ546" i="100" s="1"/>
  <c r="BA444" i="100"/>
  <c r="BA445" i="100"/>
  <c r="BA443" i="100"/>
  <c r="BC399" i="100"/>
  <c r="BB398" i="100"/>
  <c r="AZ573" i="100"/>
  <c r="AZ449" i="100"/>
  <c r="AZ545" i="100" s="1"/>
  <c r="BA573" i="100" l="1"/>
  <c r="BA449" i="100"/>
  <c r="BA545" i="100" s="1"/>
  <c r="BB443" i="100"/>
  <c r="BB444" i="100"/>
  <c r="BB445" i="100"/>
  <c r="BA451" i="100"/>
  <c r="BA547" i="100" s="1"/>
  <c r="BA575" i="100"/>
  <c r="BD399" i="100"/>
  <c r="BC398" i="100"/>
  <c r="BA450" i="100"/>
  <c r="BA546" i="100" s="1"/>
  <c r="BA574" i="100"/>
  <c r="BB450" i="100" l="1"/>
  <c r="BB546" i="100" s="1"/>
  <c r="BB574" i="100"/>
  <c r="BB449" i="100"/>
  <c r="BB545" i="100" s="1"/>
  <c r="BB573" i="100"/>
  <c r="BC443" i="100"/>
  <c r="BC444" i="100"/>
  <c r="BC445" i="100"/>
  <c r="BD398" i="100"/>
  <c r="BE399" i="100"/>
  <c r="BB575" i="100"/>
  <c r="BB451" i="100"/>
  <c r="BB547" i="100" s="1"/>
  <c r="BC451" i="100" l="1"/>
  <c r="BC547" i="100" s="1"/>
  <c r="BC575" i="100"/>
  <c r="BE398" i="100"/>
  <c r="BF399" i="100"/>
  <c r="BC450" i="100"/>
  <c r="BC546" i="100" s="1"/>
  <c r="BC574" i="100"/>
  <c r="BD443" i="100"/>
  <c r="BD445" i="100"/>
  <c r="BD444" i="100"/>
  <c r="BC573" i="100"/>
  <c r="BC449" i="100"/>
  <c r="BC545" i="100" s="1"/>
  <c r="BE443" i="100" l="1"/>
  <c r="BE445" i="100"/>
  <c r="BE444" i="100"/>
  <c r="BD450" i="100"/>
  <c r="BD546" i="100" s="1"/>
  <c r="BD574" i="100"/>
  <c r="BD573" i="100"/>
  <c r="BD449" i="100"/>
  <c r="BD545" i="100" s="1"/>
  <c r="BD451" i="100"/>
  <c r="BD547" i="100" s="1"/>
  <c r="BD575" i="100"/>
  <c r="BG399" i="100"/>
  <c r="BF398" i="100"/>
  <c r="BH399" i="100" l="1"/>
  <c r="BG398" i="100"/>
  <c r="BE574" i="100"/>
  <c r="BE450" i="100"/>
  <c r="BE546" i="100" s="1"/>
  <c r="BF444" i="100"/>
  <c r="BF443" i="100"/>
  <c r="BF445" i="100"/>
  <c r="BE575" i="100"/>
  <c r="BE451" i="100"/>
  <c r="BE547" i="100" s="1"/>
  <c r="BE449" i="100"/>
  <c r="BE545" i="100" s="1"/>
  <c r="BE573" i="100"/>
  <c r="BF575" i="100" l="1"/>
  <c r="BF451" i="100"/>
  <c r="BF547" i="100" s="1"/>
  <c r="BF573" i="100"/>
  <c r="BF449" i="100"/>
  <c r="BF545" i="100" s="1"/>
  <c r="BG444" i="100"/>
  <c r="BG443" i="100"/>
  <c r="BG445" i="100"/>
  <c r="BF450" i="100"/>
  <c r="BF546" i="100" s="1"/>
  <c r="BF574" i="100"/>
  <c r="BH398" i="100"/>
  <c r="BI399" i="100"/>
  <c r="BJ399" i="100" l="1"/>
  <c r="BI398" i="100"/>
  <c r="BH444" i="100"/>
  <c r="BH445" i="100"/>
  <c r="BH443" i="100"/>
  <c r="BG451" i="100"/>
  <c r="BG547" i="100" s="1"/>
  <c r="BG575" i="100"/>
  <c r="BG573" i="100"/>
  <c r="BG449" i="100"/>
  <c r="BG545" i="100" s="1"/>
  <c r="BG450" i="100"/>
  <c r="BG546" i="100" s="1"/>
  <c r="BG574" i="100"/>
  <c r="BH574" i="100" l="1"/>
  <c r="BH450" i="100"/>
  <c r="BH546" i="100" s="1"/>
  <c r="BI445" i="100"/>
  <c r="BI443" i="100"/>
  <c r="BI444" i="100"/>
  <c r="BK399" i="100"/>
  <c r="BJ398" i="100"/>
  <c r="BH573" i="100"/>
  <c r="BH449" i="100"/>
  <c r="BH545" i="100" s="1"/>
  <c r="BH575" i="100"/>
  <c r="BH451" i="100"/>
  <c r="BH547" i="100" s="1"/>
  <c r="BJ444" i="100" l="1"/>
  <c r="BJ443" i="100"/>
  <c r="BJ445" i="100"/>
  <c r="BI449" i="100"/>
  <c r="BI545" i="100" s="1"/>
  <c r="BI573" i="100"/>
  <c r="BK398" i="100"/>
  <c r="BL399" i="100"/>
  <c r="BI451" i="100"/>
  <c r="BI547" i="100" s="1"/>
  <c r="BI575" i="100"/>
  <c r="BI450" i="100"/>
  <c r="BI546" i="100" s="1"/>
  <c r="BI574" i="100"/>
  <c r="BL398" i="100" l="1"/>
  <c r="BM399" i="100"/>
  <c r="BK445" i="100"/>
  <c r="BK443" i="100"/>
  <c r="BK444" i="100"/>
  <c r="BJ575" i="100"/>
  <c r="BJ451" i="100"/>
  <c r="BJ547" i="100" s="1"/>
  <c r="BJ573" i="100"/>
  <c r="BJ449" i="100"/>
  <c r="BJ545" i="100" s="1"/>
  <c r="BJ574" i="100"/>
  <c r="BJ450" i="100"/>
  <c r="BJ546" i="100" s="1"/>
  <c r="BK575" i="100" l="1"/>
  <c r="BK451" i="100"/>
  <c r="BK547" i="100" s="1"/>
  <c r="BM398" i="100"/>
  <c r="BN399" i="100"/>
  <c r="BL444" i="100"/>
  <c r="BL443" i="100"/>
  <c r="BL445" i="100"/>
  <c r="BK574" i="100"/>
  <c r="BK450" i="100"/>
  <c r="BK546" i="100" s="1"/>
  <c r="BK449" i="100"/>
  <c r="BK545" i="100" s="1"/>
  <c r="BK573" i="100"/>
  <c r="BL573" i="100" l="1"/>
  <c r="BL449" i="100"/>
  <c r="BL545" i="100" s="1"/>
  <c r="BL575" i="100"/>
  <c r="BL451" i="100"/>
  <c r="BL547" i="100" s="1"/>
  <c r="BL574" i="100"/>
  <c r="BL450" i="100"/>
  <c r="BL546" i="100" s="1"/>
  <c r="BM444" i="100"/>
  <c r="BM445" i="100"/>
  <c r="BM443" i="100"/>
  <c r="BO399" i="100"/>
  <c r="BN398" i="100"/>
  <c r="BN444" i="100" l="1"/>
  <c r="BN443" i="100"/>
  <c r="BN445" i="100"/>
  <c r="BO398" i="100"/>
  <c r="BP399" i="100"/>
  <c r="BM450" i="100"/>
  <c r="BM546" i="100" s="1"/>
  <c r="BM574" i="100"/>
  <c r="BM575" i="100"/>
  <c r="BM451" i="100"/>
  <c r="BM547" i="100" s="1"/>
  <c r="BM449" i="100"/>
  <c r="BM545" i="100" s="1"/>
  <c r="BM573" i="100"/>
  <c r="BN451" i="100" l="1"/>
  <c r="BN547" i="100" s="1"/>
  <c r="BN575" i="100"/>
  <c r="BN573" i="100"/>
  <c r="BN449" i="100"/>
  <c r="BN545" i="100" s="1"/>
  <c r="BP398" i="100"/>
  <c r="BO444" i="100"/>
  <c r="BO445" i="100"/>
  <c r="BO443" i="100"/>
  <c r="BN574" i="100"/>
  <c r="BN450" i="100"/>
  <c r="BN546" i="100" s="1"/>
  <c r="N13" i="104" a="1"/>
  <c r="BO575" i="100" l="1"/>
  <c r="BO451" i="100"/>
  <c r="BO547" i="100" s="1"/>
  <c r="BP443" i="100"/>
  <c r="BP444" i="100"/>
  <c r="BP445" i="100"/>
  <c r="BO450" i="100"/>
  <c r="BO546" i="100" s="1"/>
  <c r="BO574" i="100"/>
  <c r="BL23" i="104" s="1"/>
  <c r="BL84" i="104" s="1"/>
  <c r="BO449" i="100"/>
  <c r="BO545" i="100" s="1"/>
  <c r="BO573" i="100"/>
  <c r="AI40" i="104"/>
  <c r="AI101" i="104" s="1"/>
  <c r="AY39" i="104"/>
  <c r="AY100" i="104" s="1"/>
  <c r="N19" i="104"/>
  <c r="BG36" i="104"/>
  <c r="BG97" i="104" s="1"/>
  <c r="BE32" i="104"/>
  <c r="BE93" i="104" s="1"/>
  <c r="T35" i="104"/>
  <c r="T96" i="104" s="1"/>
  <c r="AS38" i="104"/>
  <c r="AS99" i="104" s="1"/>
  <c r="AP37" i="104"/>
  <c r="AP98" i="104" s="1"/>
  <c r="AJ36" i="104"/>
  <c r="AJ97" i="104" s="1"/>
  <c r="BB36" i="104"/>
  <c r="BB97" i="104" s="1"/>
  <c r="BA32" i="104"/>
  <c r="BA93" i="104" s="1"/>
  <c r="Y36" i="104"/>
  <c r="Y97" i="104" s="1"/>
  <c r="AV42" i="104"/>
  <c r="AV103" i="104" s="1"/>
  <c r="AB42" i="104"/>
  <c r="AB103" i="104" s="1"/>
  <c r="V36" i="104"/>
  <c r="V97" i="104" s="1"/>
  <c r="AM42" i="104"/>
  <c r="AM103" i="104" s="1"/>
  <c r="Y40" i="104"/>
  <c r="Y101" i="104" s="1"/>
  <c r="N35" i="104"/>
  <c r="N96" i="104" s="1"/>
  <c r="AO41" i="104"/>
  <c r="AO102" i="104" s="1"/>
  <c r="Q22" i="104"/>
  <c r="Q83" i="104" s="1"/>
  <c r="AA38" i="104"/>
  <c r="AA99" i="104" s="1"/>
  <c r="T38" i="104"/>
  <c r="T99" i="104" s="1"/>
  <c r="BF41" i="104"/>
  <c r="BF102" i="104" s="1"/>
  <c r="V22" i="104"/>
  <c r="V83" i="104" s="1"/>
  <c r="AM40" i="104"/>
  <c r="AM101" i="104" s="1"/>
  <c r="AA40" i="104"/>
  <c r="AA101" i="104" s="1"/>
  <c r="AR42" i="104"/>
  <c r="AR103" i="104" s="1"/>
  <c r="BM35" i="104"/>
  <c r="BM96" i="104" s="1"/>
  <c r="AG38" i="104"/>
  <c r="AG99" i="104" s="1"/>
  <c r="S19" i="104"/>
  <c r="W18" i="104"/>
  <c r="AZ38" i="104"/>
  <c r="AZ99" i="104" s="1"/>
  <c r="Q20" i="104"/>
  <c r="Q81" i="104" s="1"/>
  <c r="AA42" i="104"/>
  <c r="AA103" i="104" s="1"/>
  <c r="Q35" i="104"/>
  <c r="Q96" i="104" s="1"/>
  <c r="AH39" i="104"/>
  <c r="AH100" i="104" s="1"/>
  <c r="AW40" i="104"/>
  <c r="AW101" i="104" s="1"/>
  <c r="BK36" i="104"/>
  <c r="BK97" i="104" s="1"/>
  <c r="BG40" i="104"/>
  <c r="BG101" i="104" s="1"/>
  <c r="AV36" i="104"/>
  <c r="AV97" i="104" s="1"/>
  <c r="AX40" i="104"/>
  <c r="AX101" i="104" s="1"/>
  <c r="U41" i="104"/>
  <c r="U102" i="104" s="1"/>
  <c r="BJ36" i="104"/>
  <c r="BJ97" i="104" s="1"/>
  <c r="AN36" i="104"/>
  <c r="AN97" i="104" s="1"/>
  <c r="BK38" i="104"/>
  <c r="BK99" i="104" s="1"/>
  <c r="BD42" i="104"/>
  <c r="BD103" i="104" s="1"/>
  <c r="BK39" i="104"/>
  <c r="BK100" i="104" s="1"/>
  <c r="BB41" i="104"/>
  <c r="BB102" i="104" s="1"/>
  <c r="P29" i="104"/>
  <c r="P90" i="104" s="1"/>
  <c r="AP36" i="104"/>
  <c r="AP97" i="104" s="1"/>
  <c r="AI35" i="104"/>
  <c r="AI96" i="104" s="1"/>
  <c r="BD38" i="104"/>
  <c r="BD99" i="104" s="1"/>
  <c r="BG32" i="104"/>
  <c r="BG93" i="104" s="1"/>
  <c r="BB42" i="104"/>
  <c r="BB103" i="104" s="1"/>
  <c r="BJ42" i="104"/>
  <c r="BJ103" i="104" s="1"/>
  <c r="AX37" i="104"/>
  <c r="AX98" i="104" s="1"/>
  <c r="T41" i="104"/>
  <c r="T102" i="104" s="1"/>
  <c r="AU32" i="104"/>
  <c r="AU93" i="104" s="1"/>
  <c r="U42" i="104"/>
  <c r="U103" i="104" s="1"/>
  <c r="AP35" i="104"/>
  <c r="AP96" i="104" s="1"/>
  <c r="O23" i="104"/>
  <c r="O84" i="104" s="1"/>
  <c r="R20" i="104"/>
  <c r="R81" i="104" s="1"/>
  <c r="AR40" i="104"/>
  <c r="AR101" i="104" s="1"/>
  <c r="S18" i="104"/>
  <c r="T33" i="104"/>
  <c r="T94" i="104" s="1"/>
  <c r="O38" i="104"/>
  <c r="O99" i="104" s="1"/>
  <c r="Q15" i="104"/>
  <c r="U17" i="104"/>
  <c r="AB38" i="104"/>
  <c r="AB99" i="104" s="1"/>
  <c r="R22" i="104"/>
  <c r="R83" i="104" s="1"/>
  <c r="Y32" i="104"/>
  <c r="Y93" i="104" s="1"/>
  <c r="P39" i="104"/>
  <c r="P100" i="104" s="1"/>
  <c r="AM36" i="104"/>
  <c r="AM97" i="104" s="1"/>
  <c r="AQ35" i="104"/>
  <c r="AQ96" i="104" s="1"/>
  <c r="Z35" i="104"/>
  <c r="Z96" i="104" s="1"/>
  <c r="AF40" i="104"/>
  <c r="AF101" i="104" s="1"/>
  <c r="AB41" i="104"/>
  <c r="AB102" i="104" s="1"/>
  <c r="V39" i="104"/>
  <c r="V100" i="104" s="1"/>
  <c r="BL40" i="104"/>
  <c r="BL101" i="104" s="1"/>
  <c r="AJ35" i="104"/>
  <c r="AJ96" i="104" s="1"/>
  <c r="W35" i="104"/>
  <c r="W96" i="104" s="1"/>
  <c r="AA37" i="104"/>
  <c r="AA98" i="104" s="1"/>
  <c r="Y35" i="104"/>
  <c r="Y96" i="104" s="1"/>
  <c r="R36" i="104"/>
  <c r="R97" i="104" s="1"/>
  <c r="BJ38" i="104"/>
  <c r="BJ99" i="104" s="1"/>
  <c r="V17" i="104"/>
  <c r="Q27" i="104"/>
  <c r="Q88" i="104" s="1"/>
  <c r="U18" i="104"/>
  <c r="T39" i="104"/>
  <c r="T100" i="104" s="1"/>
  <c r="R18" i="104"/>
  <c r="W26" i="104"/>
  <c r="W87" i="104" s="1"/>
  <c r="BD33" i="104"/>
  <c r="BD94" i="104" s="1"/>
  <c r="AF33" i="104"/>
  <c r="AF94" i="104" s="1"/>
  <c r="U14" i="104"/>
  <c r="R16" i="104"/>
  <c r="T29" i="104"/>
  <c r="T90" i="104" s="1"/>
  <c r="R28" i="104"/>
  <c r="R89" i="104" s="1"/>
  <c r="S28" i="104"/>
  <c r="S89" i="104" s="1"/>
  <c r="O41" i="104"/>
  <c r="O102" i="104" s="1"/>
  <c r="S39" i="104"/>
  <c r="S100" i="104" s="1"/>
  <c r="BG35" i="104"/>
  <c r="BG96" i="104" s="1"/>
  <c r="AI41" i="104"/>
  <c r="AI102" i="104" s="1"/>
  <c r="AJ40" i="104"/>
  <c r="AJ101" i="104" s="1"/>
  <c r="BE42" i="104"/>
  <c r="BE103" i="104" s="1"/>
  <c r="AF37" i="104"/>
  <c r="AF98" i="104" s="1"/>
  <c r="AT37" i="104"/>
  <c r="AT98" i="104" s="1"/>
  <c r="BI40" i="104"/>
  <c r="BI101" i="104" s="1"/>
  <c r="Y39" i="104"/>
  <c r="Y100" i="104" s="1"/>
  <c r="U22" i="104"/>
  <c r="U83" i="104" s="1"/>
  <c r="W21" i="104"/>
  <c r="W82" i="104" s="1"/>
  <c r="V20" i="104"/>
  <c r="V81" i="104" s="1"/>
  <c r="AM39" i="104"/>
  <c r="AM100" i="104" s="1"/>
  <c r="U20" i="104"/>
  <c r="U81" i="104" s="1"/>
  <c r="AK33" i="104"/>
  <c r="AK94" i="104" s="1"/>
  <c r="X24" i="104"/>
  <c r="X85" i="104" s="1"/>
  <c r="T13" i="104"/>
  <c r="AY33" i="104"/>
  <c r="AY94" i="104" s="1"/>
  <c r="R30" i="104"/>
  <c r="R91" i="104" s="1"/>
  <c r="P38" i="104"/>
  <c r="P99" i="104" s="1"/>
  <c r="X40" i="104"/>
  <c r="X101" i="104" s="1"/>
  <c r="V38" i="104"/>
  <c r="V99" i="104" s="1"/>
  <c r="BM39" i="104"/>
  <c r="BM100" i="104" s="1"/>
  <c r="Q32" i="104"/>
  <c r="Q93" i="104" s="1"/>
  <c r="AM35" i="104"/>
  <c r="AM96" i="104" s="1"/>
  <c r="AX42" i="104"/>
  <c r="AX103" i="104" s="1"/>
  <c r="BE39" i="104"/>
  <c r="BE100" i="104" s="1"/>
  <c r="P30" i="104"/>
  <c r="P91" i="104" s="1"/>
  <c r="AT39" i="104"/>
  <c r="AT100" i="104" s="1"/>
  <c r="W38" i="104"/>
  <c r="W99" i="104" s="1"/>
  <c r="X38" i="104"/>
  <c r="X99" i="104" s="1"/>
  <c r="AW42" i="104"/>
  <c r="AW103" i="104" s="1"/>
  <c r="AO38" i="104"/>
  <c r="AO99" i="104" s="1"/>
  <c r="N27" i="104"/>
  <c r="N88" i="104" s="1"/>
  <c r="U37" i="104"/>
  <c r="U98" i="104" s="1"/>
  <c r="BD35" i="104"/>
  <c r="BD96" i="104" s="1"/>
  <c r="N34" i="104"/>
  <c r="N95" i="104" s="1"/>
  <c r="W23" i="104"/>
  <c r="W84" i="104" s="1"/>
  <c r="V19" i="104"/>
  <c r="AA39" i="104"/>
  <c r="AA100" i="104" s="1"/>
  <c r="T26" i="104"/>
  <c r="T87" i="104" s="1"/>
  <c r="BJ41" i="104"/>
  <c r="BJ102" i="104" s="1"/>
  <c r="Q14" i="104"/>
  <c r="U13" i="104"/>
  <c r="AJ41" i="104"/>
  <c r="AJ102" i="104" s="1"/>
  <c r="X42" i="104"/>
  <c r="X103" i="104" s="1"/>
  <c r="BH33" i="104"/>
  <c r="BH94" i="104" s="1"/>
  <c r="BK33" i="104"/>
  <c r="BK94" i="104" s="1"/>
  <c r="AB33" i="104"/>
  <c r="AB94" i="104" s="1"/>
  <c r="V28" i="104"/>
  <c r="V89" i="104" s="1"/>
  <c r="AU36" i="104"/>
  <c r="AU97" i="104" s="1"/>
  <c r="BE40" i="104"/>
  <c r="BE101" i="104" s="1"/>
  <c r="AT41" i="104"/>
  <c r="AT102" i="104" s="1"/>
  <c r="R24" i="104"/>
  <c r="R85" i="104" s="1"/>
  <c r="AP33" i="104"/>
  <c r="AP94" i="104" s="1"/>
  <c r="S25" i="104"/>
  <c r="S86" i="104" s="1"/>
  <c r="U33" i="104"/>
  <c r="U94" i="104" s="1"/>
  <c r="V34" i="104"/>
  <c r="V95" i="104" s="1"/>
  <c r="BH36" i="104"/>
  <c r="BH97" i="104" s="1"/>
  <c r="AO37" i="104"/>
  <c r="AO98" i="104" s="1"/>
  <c r="AP42" i="104"/>
  <c r="AP103" i="104" s="1"/>
  <c r="AH40" i="104"/>
  <c r="AH101" i="104" s="1"/>
  <c r="AQ33" i="104"/>
  <c r="AQ94" i="104" s="1"/>
  <c r="BB33" i="104"/>
  <c r="BB94" i="104" s="1"/>
  <c r="U34" i="104"/>
  <c r="U95" i="104" s="1"/>
  <c r="O25" i="104"/>
  <c r="O86" i="104" s="1"/>
  <c r="AX32" i="104"/>
  <c r="AX93" i="104" s="1"/>
  <c r="AE35" i="104"/>
  <c r="AE96" i="104" s="1"/>
  <c r="Y33" i="104"/>
  <c r="Y94" i="104" s="1"/>
  <c r="S34" i="104"/>
  <c r="S95" i="104" s="1"/>
  <c r="BK40" i="104"/>
  <c r="BK101" i="104" s="1"/>
  <c r="S23" i="104"/>
  <c r="S84" i="104" s="1"/>
  <c r="AL37" i="104"/>
  <c r="AL98" i="104" s="1"/>
  <c r="N28" i="104"/>
  <c r="N89" i="104" s="1"/>
  <c r="AH42" i="104"/>
  <c r="AH103" i="104" s="1"/>
  <c r="BH35" i="104"/>
  <c r="BH96" i="104" s="1"/>
  <c r="BF40" i="104"/>
  <c r="BF101" i="104" s="1"/>
  <c r="AE41" i="104"/>
  <c r="AE102" i="104" s="1"/>
  <c r="BM32" i="104"/>
  <c r="BM93" i="104" s="1"/>
  <c r="AH41" i="104"/>
  <c r="AH102" i="104" s="1"/>
  <c r="AS41" i="104"/>
  <c r="AS102" i="104" s="1"/>
  <c r="BB40" i="104"/>
  <c r="BB101" i="104" s="1"/>
  <c r="BI36" i="104"/>
  <c r="BI97" i="104" s="1"/>
  <c r="O28" i="104"/>
  <c r="O89" i="104" s="1"/>
  <c r="AB35" i="104"/>
  <c r="AB96" i="104" s="1"/>
  <c r="BH39" i="104"/>
  <c r="BH100" i="104" s="1"/>
  <c r="AQ39" i="104"/>
  <c r="AQ100" i="104" s="1"/>
  <c r="AS37" i="104"/>
  <c r="AS98" i="104" s="1"/>
  <c r="AG36" i="104"/>
  <c r="AG97" i="104" s="1"/>
  <c r="AQ40" i="104"/>
  <c r="AQ101" i="104" s="1"/>
  <c r="AT35" i="104"/>
  <c r="AT96" i="104" s="1"/>
  <c r="O37" i="104"/>
  <c r="O98" i="104" s="1"/>
  <c r="AK35" i="104"/>
  <c r="AK96" i="104" s="1"/>
  <c r="X39" i="104"/>
  <c r="X100" i="104" s="1"/>
  <c r="AQ38" i="104"/>
  <c r="AQ99" i="104" s="1"/>
  <c r="BC35" i="104"/>
  <c r="BC96" i="104" s="1"/>
  <c r="T22" i="104"/>
  <c r="T83" i="104" s="1"/>
  <c r="Z40" i="104"/>
  <c r="Z101" i="104" s="1"/>
  <c r="N32" i="104"/>
  <c r="N93" i="104" s="1"/>
  <c r="AC32" i="104"/>
  <c r="AC93" i="104" s="1"/>
  <c r="Q29" i="104"/>
  <c r="Q90" i="104" s="1"/>
  <c r="AU41" i="104"/>
  <c r="AU102" i="104" s="1"/>
  <c r="S17" i="104"/>
  <c r="O33" i="104"/>
  <c r="O94" i="104" s="1"/>
  <c r="AR35" i="104"/>
  <c r="AR96" i="104" s="1"/>
  <c r="R19" i="104"/>
  <c r="AK36" i="104"/>
  <c r="AK97" i="104" s="1"/>
  <c r="AW38" i="104"/>
  <c r="AW99" i="104" s="1"/>
  <c r="Y42" i="104"/>
  <c r="Y103" i="104" s="1"/>
  <c r="BJ37" i="104"/>
  <c r="BJ98" i="104" s="1"/>
  <c r="AS39" i="104"/>
  <c r="AS100" i="104" s="1"/>
  <c r="AD35" i="104"/>
  <c r="AD96" i="104" s="1"/>
  <c r="BL41" i="104"/>
  <c r="BL102" i="104" s="1"/>
  <c r="BH40" i="104"/>
  <c r="BH101" i="104" s="1"/>
  <c r="T36" i="104"/>
  <c r="T97" i="104" s="1"/>
  <c r="N40" i="104"/>
  <c r="N101" i="104" s="1"/>
  <c r="BI32" i="104"/>
  <c r="BI93" i="104" s="1"/>
  <c r="P35" i="104"/>
  <c r="P96" i="104" s="1"/>
  <c r="R32" i="104"/>
  <c r="R93" i="104" s="1"/>
  <c r="W40" i="104"/>
  <c r="W101" i="104" s="1"/>
  <c r="AJ37" i="104"/>
  <c r="AJ98" i="104" s="1"/>
  <c r="AG37" i="104"/>
  <c r="AG98" i="104" s="1"/>
  <c r="AV38" i="104"/>
  <c r="AV99" i="104" s="1"/>
  <c r="BI37" i="104"/>
  <c r="BI98" i="104" s="1"/>
  <c r="AF35" i="104"/>
  <c r="AF96" i="104" s="1"/>
  <c r="U35" i="104"/>
  <c r="U96" i="104" s="1"/>
  <c r="X41" i="104"/>
  <c r="X102" i="104" s="1"/>
  <c r="AR32" i="104"/>
  <c r="AR93" i="104" s="1"/>
  <c r="BK42" i="104"/>
  <c r="BK103" i="104" s="1"/>
  <c r="AD38" i="104"/>
  <c r="AD99" i="104" s="1"/>
  <c r="Q31" i="104"/>
  <c r="Q92" i="104" s="1"/>
  <c r="AS42" i="104"/>
  <c r="AS103" i="104" s="1"/>
  <c r="W42" i="104"/>
  <c r="W103" i="104" s="1"/>
  <c r="S24" i="104"/>
  <c r="S85" i="104" s="1"/>
  <c r="BJ32" i="104"/>
  <c r="BJ93" i="104" s="1"/>
  <c r="W22" i="104"/>
  <c r="W83" i="104" s="1"/>
  <c r="Q17" i="104"/>
  <c r="AD33" i="104"/>
  <c r="AD94" i="104" s="1"/>
  <c r="AY37" i="104"/>
  <c r="AY98" i="104" s="1"/>
  <c r="S16" i="104"/>
  <c r="P26" i="104"/>
  <c r="P87" i="104" s="1"/>
  <c r="N33" i="104"/>
  <c r="N94" i="104" s="1"/>
  <c r="AY40" i="104"/>
  <c r="AY101" i="104" s="1"/>
  <c r="AB36" i="104"/>
  <c r="AB97" i="104" s="1"/>
  <c r="AM41" i="104"/>
  <c r="AM102" i="104" s="1"/>
  <c r="AZ42" i="104"/>
  <c r="AZ103" i="104" s="1"/>
  <c r="AP41" i="104"/>
  <c r="AP102" i="104" s="1"/>
  <c r="AM38" i="104"/>
  <c r="AM99" i="104" s="1"/>
  <c r="U32" i="104"/>
  <c r="U93" i="104" s="1"/>
  <c r="V35" i="104"/>
  <c r="V96" i="104" s="1"/>
  <c r="AZ41" i="104"/>
  <c r="AZ102" i="104" s="1"/>
  <c r="AX39" i="104"/>
  <c r="AX100" i="104" s="1"/>
  <c r="AX38" i="104"/>
  <c r="AX99" i="104" s="1"/>
  <c r="BA35" i="104"/>
  <c r="BA96" i="104" s="1"/>
  <c r="X23" i="104"/>
  <c r="X84" i="104" s="1"/>
  <c r="P36" i="104"/>
  <c r="P97" i="104" s="1"/>
  <c r="AB39" i="104"/>
  <c r="AB100" i="104" s="1"/>
  <c r="T24" i="104"/>
  <c r="T85" i="104" s="1"/>
  <c r="W25" i="104"/>
  <c r="W86" i="104" s="1"/>
  <c r="T18" i="104"/>
  <c r="AG33" i="104"/>
  <c r="AG94" i="104" s="1"/>
  <c r="P27" i="104"/>
  <c r="P88" i="104" s="1"/>
  <c r="U19" i="104"/>
  <c r="AV33" i="104"/>
  <c r="AV94" i="104" s="1"/>
  <c r="U40" i="104"/>
  <c r="U101" i="104" s="1"/>
  <c r="BG33" i="104"/>
  <c r="BG94" i="104" s="1"/>
  <c r="BC33" i="104"/>
  <c r="BC94" i="104" s="1"/>
  <c r="R33" i="104"/>
  <c r="R94" i="104" s="1"/>
  <c r="W29" i="104"/>
  <c r="W90" i="104" s="1"/>
  <c r="S29" i="104"/>
  <c r="S90" i="104" s="1"/>
  <c r="U29" i="104"/>
  <c r="U90" i="104" s="1"/>
  <c r="AC36" i="104"/>
  <c r="AC97" i="104" s="1"/>
  <c r="Q37" i="104"/>
  <c r="Q98" i="104" s="1"/>
  <c r="AE38" i="104"/>
  <c r="AE99" i="104" s="1"/>
  <c r="AD40" i="104"/>
  <c r="AD101" i="104" s="1"/>
  <c r="BL32" i="104"/>
  <c r="BL93" i="104" s="1"/>
  <c r="N31" i="104"/>
  <c r="N92" i="104" s="1"/>
  <c r="AQ41" i="104"/>
  <c r="AQ102" i="104" s="1"/>
  <c r="S22" i="104"/>
  <c r="S83" i="104" s="1"/>
  <c r="Y38" i="104"/>
  <c r="Y99" i="104" s="1"/>
  <c r="BC38" i="104"/>
  <c r="BC99" i="104" s="1"/>
  <c r="Q21" i="104"/>
  <c r="Q82" i="104" s="1"/>
  <c r="W19" i="104"/>
  <c r="T15" i="104"/>
  <c r="BA37" i="104"/>
  <c r="BA98" i="104" s="1"/>
  <c r="S15" i="104"/>
  <c r="BI39" i="104"/>
  <c r="BI100" i="104" s="1"/>
  <c r="Q13" i="104"/>
  <c r="U25" i="104"/>
  <c r="U86" i="104" s="1"/>
  <c r="V30" i="104"/>
  <c r="V91" i="104" s="1"/>
  <c r="R31" i="104"/>
  <c r="R92" i="104" s="1"/>
  <c r="AC39" i="104"/>
  <c r="AC100" i="104" s="1"/>
  <c r="AM32" i="104"/>
  <c r="AM93" i="104" s="1"/>
  <c r="BL36" i="104"/>
  <c r="BL97" i="104" s="1"/>
  <c r="P41" i="104"/>
  <c r="P102" i="104" s="1"/>
  <c r="U39" i="104"/>
  <c r="U100" i="104" s="1"/>
  <c r="AP38" i="104"/>
  <c r="AP99" i="104" s="1"/>
  <c r="BF39" i="104"/>
  <c r="BF100" i="104" s="1"/>
  <c r="BH42" i="104"/>
  <c r="BH103" i="104" s="1"/>
  <c r="BF37" i="104"/>
  <c r="BF98" i="104" s="1"/>
  <c r="AW32" i="104"/>
  <c r="AW93" i="104" s="1"/>
  <c r="N22" i="104"/>
  <c r="N83" i="104" s="1"/>
  <c r="AS35" i="104"/>
  <c r="AS96" i="104" s="1"/>
  <c r="AV37" i="104"/>
  <c r="AV98" i="104" s="1"/>
  <c r="O30" i="104"/>
  <c r="O91" i="104" s="1"/>
  <c r="U38" i="104"/>
  <c r="U99" i="104" s="1"/>
  <c r="AX41" i="104"/>
  <c r="AX102" i="104" s="1"/>
  <c r="T32" i="104"/>
  <c r="T93" i="104" s="1"/>
  <c r="N38" i="104"/>
  <c r="N99" i="104" s="1"/>
  <c r="BL38" i="104"/>
  <c r="BL99" i="104" s="1"/>
  <c r="O26" i="104"/>
  <c r="O87" i="104" s="1"/>
  <c r="U23" i="104"/>
  <c r="U84" i="104" s="1"/>
  <c r="V26" i="104"/>
  <c r="V87" i="104" s="1"/>
  <c r="AY38" i="104"/>
  <c r="AY99" i="104" s="1"/>
  <c r="W16" i="104"/>
  <c r="S33" i="104"/>
  <c r="S94" i="104" s="1"/>
  <c r="Q18" i="104"/>
  <c r="O15" i="104"/>
  <c r="BA39" i="104"/>
  <c r="BA100" i="104" s="1"/>
  <c r="Z33" i="104"/>
  <c r="Z94" i="104" s="1"/>
  <c r="BL33" i="104"/>
  <c r="BL94" i="104" s="1"/>
  <c r="AN40" i="104"/>
  <c r="AN101" i="104" s="1"/>
  <c r="AU37" i="104"/>
  <c r="AU98" i="104" s="1"/>
  <c r="AG32" i="104"/>
  <c r="AG93" i="104" s="1"/>
  <c r="AT42" i="104"/>
  <c r="AT103" i="104" s="1"/>
  <c r="S13" i="104"/>
  <c r="N25" i="104"/>
  <c r="N86" i="104" s="1"/>
  <c r="AX33" i="104"/>
  <c r="AX94" i="104" s="1"/>
  <c r="AD41" i="104"/>
  <c r="AD102" i="104" s="1"/>
  <c r="T31" i="104"/>
  <c r="T92" i="104" s="1"/>
  <c r="BD37" i="104"/>
  <c r="BD98" i="104" s="1"/>
  <c r="Z37" i="104"/>
  <c r="Z98" i="104" s="1"/>
  <c r="AK38" i="104"/>
  <c r="AK99" i="104" s="1"/>
  <c r="P18" i="104"/>
  <c r="T23" i="104"/>
  <c r="T84" i="104" s="1"/>
  <c r="W33" i="104"/>
  <c r="W94" i="104" s="1"/>
  <c r="X20" i="104"/>
  <c r="X81" i="104" s="1"/>
  <c r="O17" i="104"/>
  <c r="AK32" i="104"/>
  <c r="AK93" i="104" s="1"/>
  <c r="AV40" i="104"/>
  <c r="AV101" i="104" s="1"/>
  <c r="BH41" i="104"/>
  <c r="BH102" i="104" s="1"/>
  <c r="V21" i="104"/>
  <c r="V82" i="104" s="1"/>
  <c r="AT38" i="104"/>
  <c r="AT99" i="104" s="1"/>
  <c r="AV39" i="104"/>
  <c r="AV100" i="104" s="1"/>
  <c r="AH38" i="104"/>
  <c r="AH99" i="104" s="1"/>
  <c r="BF35" i="104"/>
  <c r="BF96" i="104" s="1"/>
  <c r="Z41" i="104"/>
  <c r="Z102" i="104" s="1"/>
  <c r="BF36" i="104"/>
  <c r="BF97" i="104" s="1"/>
  <c r="R39" i="104"/>
  <c r="R100" i="104" s="1"/>
  <c r="P40" i="104"/>
  <c r="P101" i="104" s="1"/>
  <c r="BF38" i="104"/>
  <c r="BF99" i="104" s="1"/>
  <c r="AR38" i="104"/>
  <c r="AR99" i="104" s="1"/>
  <c r="BM37" i="104"/>
  <c r="BM98" i="104" s="1"/>
  <c r="AY42" i="104"/>
  <c r="AY103" i="104" s="1"/>
  <c r="BE37" i="104"/>
  <c r="BE98" i="104" s="1"/>
  <c r="P42" i="104"/>
  <c r="P103" i="104" s="1"/>
  <c r="AL38" i="104"/>
  <c r="AL99" i="104" s="1"/>
  <c r="BM41" i="104"/>
  <c r="BM102" i="104" s="1"/>
  <c r="AE42" i="104"/>
  <c r="AE103" i="104" s="1"/>
  <c r="Z39" i="104"/>
  <c r="Z100" i="104" s="1"/>
  <c r="V32" i="104"/>
  <c r="V93" i="104" s="1"/>
  <c r="BK37" i="104"/>
  <c r="BK98" i="104" s="1"/>
  <c r="AS40" i="104"/>
  <c r="AS101" i="104" s="1"/>
  <c r="AP32" i="104"/>
  <c r="AP93" i="104" s="1"/>
  <c r="S32" i="104"/>
  <c r="S93" i="104" s="1"/>
  <c r="AE32" i="104"/>
  <c r="AE93" i="104" s="1"/>
  <c r="BL35" i="104"/>
  <c r="BL96" i="104" s="1"/>
  <c r="S40" i="104"/>
  <c r="S101" i="104" s="1"/>
  <c r="AN42" i="104"/>
  <c r="AN103" i="104" s="1"/>
  <c r="AF39" i="104"/>
  <c r="AF100" i="104" s="1"/>
  <c r="P23" i="104"/>
  <c r="P84" i="104" s="1"/>
  <c r="AQ36" i="104"/>
  <c r="AQ97" i="104" s="1"/>
  <c r="W13" i="104"/>
  <c r="AE33" i="104"/>
  <c r="AE94" i="104" s="1"/>
  <c r="BD32" i="104"/>
  <c r="BD93" i="104" s="1"/>
  <c r="BI42" i="104"/>
  <c r="BI103" i="104" s="1"/>
  <c r="T42" i="104"/>
  <c r="T103" i="104" s="1"/>
  <c r="BK35" i="104"/>
  <c r="BK96" i="104" s="1"/>
  <c r="V40" i="104"/>
  <c r="V101" i="104" s="1"/>
  <c r="AY35" i="104"/>
  <c r="AY96" i="104" s="1"/>
  <c r="BC37" i="104"/>
  <c r="BC98" i="104" s="1"/>
  <c r="BM42" i="104"/>
  <c r="BM103" i="104" s="1"/>
  <c r="Q30" i="104"/>
  <c r="Q91" i="104" s="1"/>
  <c r="BH38" i="104"/>
  <c r="BH99" i="104" s="1"/>
  <c r="N30" i="104"/>
  <c r="N91" i="104" s="1"/>
  <c r="AG40" i="104"/>
  <c r="AG101" i="104" s="1"/>
  <c r="BA38" i="104"/>
  <c r="BA99" i="104" s="1"/>
  <c r="AM37" i="104"/>
  <c r="AM98" i="104" s="1"/>
  <c r="BG39" i="104"/>
  <c r="BG100" i="104" s="1"/>
  <c r="Z36" i="104"/>
  <c r="Z97" i="104" s="1"/>
  <c r="N21" i="104"/>
  <c r="N82" i="104" s="1"/>
  <c r="R37" i="104"/>
  <c r="R98" i="104" s="1"/>
  <c r="BC41" i="104"/>
  <c r="BC102" i="104" s="1"/>
  <c r="AA36" i="104"/>
  <c r="AA97" i="104" s="1"/>
  <c r="Q41" i="104"/>
  <c r="Q102" i="104" s="1"/>
  <c r="AN32" i="104"/>
  <c r="AN93" i="104" s="1"/>
  <c r="AZ35" i="104"/>
  <c r="AZ96" i="104" s="1"/>
  <c r="AD42" i="104"/>
  <c r="AD103" i="104" s="1"/>
  <c r="O42" i="104"/>
  <c r="O103" i="104" s="1"/>
  <c r="T37" i="104"/>
  <c r="T98" i="104" s="1"/>
  <c r="BF32" i="104"/>
  <c r="BF93" i="104" s="1"/>
  <c r="AF38" i="104"/>
  <c r="AF99" i="104" s="1"/>
  <c r="BI35" i="104"/>
  <c r="BI96" i="104" s="1"/>
  <c r="V24" i="104"/>
  <c r="V85" i="104" s="1"/>
  <c r="AY36" i="104"/>
  <c r="AY97" i="104" s="1"/>
  <c r="Q24" i="104"/>
  <c r="Q85" i="104" s="1"/>
  <c r="P14" i="104"/>
  <c r="AM33" i="104"/>
  <c r="AM94" i="104" s="1"/>
  <c r="R41" i="104"/>
  <c r="R102" i="104" s="1"/>
  <c r="O16" i="104"/>
  <c r="AH33" i="104"/>
  <c r="AH94" i="104" s="1"/>
  <c r="AO39" i="104"/>
  <c r="AO100" i="104" s="1"/>
  <c r="AZ40" i="104"/>
  <c r="AZ101" i="104" s="1"/>
  <c r="AD32" i="104"/>
  <c r="AD93" i="104" s="1"/>
  <c r="AI32" i="104"/>
  <c r="AI93" i="104" s="1"/>
  <c r="AP40" i="104"/>
  <c r="AP101" i="104" s="1"/>
  <c r="AC37" i="104"/>
  <c r="AC98" i="104" s="1"/>
  <c r="X36" i="104"/>
  <c r="X97" i="104" s="1"/>
  <c r="S37" i="104"/>
  <c r="S98" i="104" s="1"/>
  <c r="AN37" i="104"/>
  <c r="AN98" i="104" s="1"/>
  <c r="AR37" i="104"/>
  <c r="AR98" i="104" s="1"/>
  <c r="BG42" i="104"/>
  <c r="BG103" i="104" s="1"/>
  <c r="AD37" i="104"/>
  <c r="AD98" i="104" s="1"/>
  <c r="AH32" i="104"/>
  <c r="AH93" i="104" s="1"/>
  <c r="AU35" i="104"/>
  <c r="AU96" i="104" s="1"/>
  <c r="Q28" i="104"/>
  <c r="Q89" i="104" s="1"/>
  <c r="R23" i="104"/>
  <c r="R84" i="104" s="1"/>
  <c r="S20" i="104"/>
  <c r="S81" i="104" s="1"/>
  <c r="AU33" i="104"/>
  <c r="AU94" i="104" s="1"/>
  <c r="R13" i="104"/>
  <c r="AT33" i="104"/>
  <c r="AT94" i="104" s="1"/>
  <c r="U21" i="104"/>
  <c r="U82" i="104" s="1"/>
  <c r="Q25" i="104"/>
  <c r="Q86" i="104" s="1"/>
  <c r="P28" i="104"/>
  <c r="P89" i="104" s="1"/>
  <c r="W20" i="104"/>
  <c r="W81" i="104" s="1"/>
  <c r="AO42" i="104"/>
  <c r="AO103" i="104" s="1"/>
  <c r="T34" i="104"/>
  <c r="T95" i="104" s="1"/>
  <c r="BI33" i="104"/>
  <c r="BI94" i="104" s="1"/>
  <c r="W31" i="104"/>
  <c r="W92" i="104" s="1"/>
  <c r="S27" i="104"/>
  <c r="S88" i="104" s="1"/>
  <c r="U27" i="104"/>
  <c r="U88" i="104" s="1"/>
  <c r="AE40" i="104"/>
  <c r="AE101" i="104" s="1"/>
  <c r="AZ37" i="104"/>
  <c r="AZ98" i="104" s="1"/>
  <c r="N24" i="104"/>
  <c r="N85" i="104" s="1"/>
  <c r="BL42" i="104"/>
  <c r="BL103" i="104" s="1"/>
  <c r="AK41" i="104"/>
  <c r="AK102" i="104" s="1"/>
  <c r="N13" i="104"/>
  <c r="AI39" i="104"/>
  <c r="AI100" i="104" s="1"/>
  <c r="AA32" i="104"/>
  <c r="AA93" i="104" s="1"/>
  <c r="BA42" i="104"/>
  <c r="BA103" i="104" s="1"/>
  <c r="AO40" i="104"/>
  <c r="AO101" i="104" s="1"/>
  <c r="AL40" i="104"/>
  <c r="AL101" i="104" s="1"/>
  <c r="AI33" i="104"/>
  <c r="AI94" i="104" s="1"/>
  <c r="T25" i="104"/>
  <c r="T86" i="104" s="1"/>
  <c r="P22" i="104"/>
  <c r="P83" i="104" s="1"/>
  <c r="W14" i="104"/>
  <c r="V33" i="104"/>
  <c r="V94" i="104" s="1"/>
  <c r="BE33" i="104"/>
  <c r="BE94" i="104" s="1"/>
  <c r="R34" i="104"/>
  <c r="R95" i="104" s="1"/>
  <c r="W30" i="104"/>
  <c r="W91" i="104" s="1"/>
  <c r="R27" i="104"/>
  <c r="R88" i="104" s="1"/>
  <c r="S35" i="104"/>
  <c r="S96" i="104" s="1"/>
  <c r="BI41" i="104"/>
  <c r="BI102" i="104" s="1"/>
  <c r="R35" i="104"/>
  <c r="R96" i="104" s="1"/>
  <c r="AH37" i="104"/>
  <c r="AH98" i="104" s="1"/>
  <c r="S36" i="104"/>
  <c r="S97" i="104" s="1"/>
  <c r="AF41" i="104"/>
  <c r="AF102" i="104" s="1"/>
  <c r="BE41" i="104"/>
  <c r="BE102" i="104" s="1"/>
  <c r="BJ39" i="104"/>
  <c r="BJ100" i="104" s="1"/>
  <c r="W36" i="104"/>
  <c r="W97" i="104" s="1"/>
  <c r="N23" i="104"/>
  <c r="N84" i="104" s="1"/>
  <c r="S38" i="104"/>
  <c r="S99" i="104" s="1"/>
  <c r="N39" i="104"/>
  <c r="N100" i="104" s="1"/>
  <c r="AW36" i="104"/>
  <c r="AW97" i="104" s="1"/>
  <c r="AO36" i="104"/>
  <c r="AO97" i="104" s="1"/>
  <c r="O39" i="104"/>
  <c r="O100" i="104" s="1"/>
  <c r="V23" i="104"/>
  <c r="V84" i="104" s="1"/>
  <c r="AG39" i="104"/>
  <c r="AG100" i="104" s="1"/>
  <c r="R42" i="104"/>
  <c r="R103" i="104" s="1"/>
  <c r="AC35" i="104"/>
  <c r="AC96" i="104" s="1"/>
  <c r="AA33" i="104"/>
  <c r="AA94" i="104" s="1"/>
  <c r="T16" i="104"/>
  <c r="AO33" i="104"/>
  <c r="AO94" i="104" s="1"/>
  <c r="O22" i="104"/>
  <c r="O83" i="104" s="1"/>
  <c r="O13" i="104"/>
  <c r="AC33" i="104"/>
  <c r="AC94" i="104" s="1"/>
  <c r="S26" i="104"/>
  <c r="S87" i="104" s="1"/>
  <c r="U16" i="104"/>
  <c r="Q16" i="104"/>
  <c r="AK40" i="104"/>
  <c r="AK101" i="104" s="1"/>
  <c r="U28" i="104"/>
  <c r="U89" i="104" s="1"/>
  <c r="AG35" i="104"/>
  <c r="AG96" i="104" s="1"/>
  <c r="AL36" i="104"/>
  <c r="AL97" i="104" s="1"/>
  <c r="AI36" i="104"/>
  <c r="AI97" i="104" s="1"/>
  <c r="AR41" i="104"/>
  <c r="AR102" i="104" s="1"/>
  <c r="AC41" i="104"/>
  <c r="AC102" i="104" s="1"/>
  <c r="X22" i="104"/>
  <c r="X83" i="104" s="1"/>
  <c r="S14" i="104"/>
  <c r="BM33" i="104"/>
  <c r="BM94" i="104" s="1"/>
  <c r="T27" i="104"/>
  <c r="T88" i="104" s="1"/>
  <c r="AN38" i="104"/>
  <c r="AN99" i="104" s="1"/>
  <c r="BE38" i="104"/>
  <c r="BE99" i="104" s="1"/>
  <c r="N42" i="104"/>
  <c r="N103" i="104" s="1"/>
  <c r="BC32" i="104"/>
  <c r="BC93" i="104" s="1"/>
  <c r="P21" i="104"/>
  <c r="P82" i="104" s="1"/>
  <c r="V14" i="104"/>
  <c r="W28" i="104"/>
  <c r="W89" i="104" s="1"/>
  <c r="W15" i="104"/>
  <c r="P37" i="104"/>
  <c r="P98" i="104" s="1"/>
  <c r="Q19" i="104"/>
  <c r="AR33" i="104"/>
  <c r="AR94" i="104" s="1"/>
  <c r="S30" i="104"/>
  <c r="S91" i="104" s="1"/>
  <c r="AZ39" i="104"/>
  <c r="AZ100" i="104" s="1"/>
  <c r="BB39" i="104"/>
  <c r="BB100" i="104" s="1"/>
  <c r="AB32" i="104"/>
  <c r="AB93" i="104" s="1"/>
  <c r="AB37" i="104"/>
  <c r="AB98" i="104" s="1"/>
  <c r="N17" i="104"/>
  <c r="O40" i="104"/>
  <c r="O101" i="104" s="1"/>
  <c r="P31" i="104"/>
  <c r="P92" i="104" s="1"/>
  <c r="AE37" i="104"/>
  <c r="AE98" i="104" s="1"/>
  <c r="AU38" i="104"/>
  <c r="AU99" i="104" s="1"/>
  <c r="AJ38" i="104"/>
  <c r="AJ99" i="104" s="1"/>
  <c r="V37" i="104"/>
  <c r="V98" i="104" s="1"/>
  <c r="AN35" i="104"/>
  <c r="AN96" i="104" s="1"/>
  <c r="BA41" i="104"/>
  <c r="BA102" i="104" s="1"/>
  <c r="AH36" i="104"/>
  <c r="AH97" i="104" s="1"/>
  <c r="AQ42" i="104"/>
  <c r="AQ103" i="104" s="1"/>
  <c r="BG37" i="104"/>
  <c r="BG98" i="104" s="1"/>
  <c r="AO35" i="104"/>
  <c r="AO96" i="104" s="1"/>
  <c r="BC39" i="104"/>
  <c r="BC100" i="104" s="1"/>
  <c r="S42" i="104"/>
  <c r="S103" i="104" s="1"/>
  <c r="AR39" i="104"/>
  <c r="AR100" i="104" s="1"/>
  <c r="AF36" i="104"/>
  <c r="AF97" i="104" s="1"/>
  <c r="Q38" i="104"/>
  <c r="Q99" i="104" s="1"/>
  <c r="P32" i="104"/>
  <c r="P93" i="104" s="1"/>
  <c r="W41" i="104"/>
  <c r="W102" i="104" s="1"/>
  <c r="AW37" i="104"/>
  <c r="AW98" i="104" s="1"/>
  <c r="AN39" i="104"/>
  <c r="AN100" i="104" s="1"/>
  <c r="AC42" i="104"/>
  <c r="AC103" i="104" s="1"/>
  <c r="BD36" i="104"/>
  <c r="BD97" i="104" s="1"/>
  <c r="O20" i="104"/>
  <c r="O81" i="104" s="1"/>
  <c r="AA41" i="104"/>
  <c r="AA102" i="104" s="1"/>
  <c r="V16" i="104"/>
  <c r="AN33" i="104"/>
  <c r="AN94" i="104" s="1"/>
  <c r="AU42" i="104"/>
  <c r="AU103" i="104" s="1"/>
  <c r="W37" i="104"/>
  <c r="W98" i="104" s="1"/>
  <c r="AZ36" i="104"/>
  <c r="AZ97" i="104" s="1"/>
  <c r="AT36" i="104"/>
  <c r="AT97" i="104" s="1"/>
  <c r="V42" i="104"/>
  <c r="V103" i="104" s="1"/>
  <c r="O32" i="104"/>
  <c r="O93" i="104" s="1"/>
  <c r="AV32" i="104"/>
  <c r="AV93" i="104" s="1"/>
  <c r="AJ39" i="104"/>
  <c r="AJ100" i="104" s="1"/>
  <c r="N20" i="104"/>
  <c r="N81" i="104" s="1"/>
  <c r="Z42" i="104"/>
  <c r="Z103" i="104" s="1"/>
  <c r="AH35" i="104"/>
  <c r="AH96" i="104" s="1"/>
  <c r="AS32" i="104"/>
  <c r="AS93" i="104" s="1"/>
  <c r="Y41" i="104"/>
  <c r="Y102" i="104" s="1"/>
  <c r="S41" i="104"/>
  <c r="S102" i="104" s="1"/>
  <c r="N29" i="104"/>
  <c r="N90" i="104" s="1"/>
  <c r="BD40" i="104"/>
  <c r="BD101" i="104" s="1"/>
  <c r="AL39" i="104"/>
  <c r="AL100" i="104" s="1"/>
  <c r="N14" i="104"/>
  <c r="AS36" i="104"/>
  <c r="AS97" i="104" s="1"/>
  <c r="BC40" i="104"/>
  <c r="BC101" i="104" s="1"/>
  <c r="AJ32" i="104"/>
  <c r="AJ93" i="104" s="1"/>
  <c r="AL32" i="104"/>
  <c r="AL93" i="104" s="1"/>
  <c r="AX36" i="104"/>
  <c r="AX97" i="104" s="1"/>
  <c r="X32" i="104"/>
  <c r="X93" i="104" s="1"/>
  <c r="O27" i="104"/>
  <c r="O88" i="104" s="1"/>
  <c r="BB38" i="104"/>
  <c r="BB99" i="104" s="1"/>
  <c r="BM40" i="104"/>
  <c r="BM101" i="104" s="1"/>
  <c r="T40" i="104"/>
  <c r="T101" i="104" s="1"/>
  <c r="O29" i="104"/>
  <c r="O90" i="104" s="1"/>
  <c r="W24" i="104"/>
  <c r="W85" i="104" s="1"/>
  <c r="BA40" i="104"/>
  <c r="BA101" i="104" s="1"/>
  <c r="P20" i="104"/>
  <c r="P81" i="104" s="1"/>
  <c r="R26" i="104"/>
  <c r="R87" i="104" s="1"/>
  <c r="AL42" i="104"/>
  <c r="AL103" i="104" s="1"/>
  <c r="U24" i="104"/>
  <c r="U85" i="104" s="1"/>
  <c r="V15" i="104"/>
  <c r="AS33" i="104"/>
  <c r="AS94" i="104" s="1"/>
  <c r="W39" i="104"/>
  <c r="W100" i="104" s="1"/>
  <c r="N36" i="104"/>
  <c r="N97" i="104" s="1"/>
  <c r="N18" i="104"/>
  <c r="Q36" i="104"/>
  <c r="Q97" i="104" s="1"/>
  <c r="BK32" i="104"/>
  <c r="BK93" i="104" s="1"/>
  <c r="Q39" i="104"/>
  <c r="Q100" i="104" s="1"/>
  <c r="AL41" i="104"/>
  <c r="AL102" i="104" s="1"/>
  <c r="BH37" i="104"/>
  <c r="BH98" i="104" s="1"/>
  <c r="AG42" i="104"/>
  <c r="AG103" i="104" s="1"/>
  <c r="BF42" i="104"/>
  <c r="BF103" i="104" s="1"/>
  <c r="BC42" i="104"/>
  <c r="BC103" i="104" s="1"/>
  <c r="AB40" i="104"/>
  <c r="AB101" i="104" s="1"/>
  <c r="Z32" i="104"/>
  <c r="Z93" i="104" s="1"/>
  <c r="Z38" i="104"/>
  <c r="Z99" i="104" s="1"/>
  <c r="U36" i="104"/>
  <c r="U97" i="104" s="1"/>
  <c r="AD39" i="104"/>
  <c r="AD100" i="104" s="1"/>
  <c r="R17" i="104"/>
  <c r="AW41" i="104"/>
  <c r="AW102" i="104" s="1"/>
  <c r="Q33" i="104"/>
  <c r="Q94" i="104" s="1"/>
  <c r="BG41" i="104"/>
  <c r="BG102" i="104" s="1"/>
  <c r="R15" i="104"/>
  <c r="V25" i="104"/>
  <c r="V86" i="104" s="1"/>
  <c r="V18" i="104"/>
  <c r="W17" i="104"/>
  <c r="S21" i="104"/>
  <c r="S82" i="104" s="1"/>
  <c r="W32" i="104"/>
  <c r="W93" i="104" s="1"/>
  <c r="P34" i="104"/>
  <c r="P95" i="104" s="1"/>
  <c r="V31" i="104"/>
  <c r="V92" i="104" s="1"/>
  <c r="T28" i="104"/>
  <c r="T89" i="104" s="1"/>
  <c r="V27" i="104"/>
  <c r="V88" i="104" s="1"/>
  <c r="AI42" i="104"/>
  <c r="AI103" i="104" s="1"/>
  <c r="Y37" i="104"/>
  <c r="Y98" i="104" s="1"/>
  <c r="BJ40" i="104"/>
  <c r="BJ101" i="104" s="1"/>
  <c r="N15" i="104"/>
  <c r="AJ42" i="104"/>
  <c r="AJ103" i="104" s="1"/>
  <c r="AU39" i="104"/>
  <c r="AU100" i="104" s="1"/>
  <c r="BL37" i="104"/>
  <c r="BL98" i="104" s="1"/>
  <c r="AZ32" i="104"/>
  <c r="AZ93" i="104" s="1"/>
  <c r="Q42" i="104"/>
  <c r="Q103" i="104" s="1"/>
  <c r="AT40" i="104"/>
  <c r="AT101" i="104" s="1"/>
  <c r="O35" i="104"/>
  <c r="O96" i="104" s="1"/>
  <c r="AY32" i="104"/>
  <c r="AY93" i="104" s="1"/>
  <c r="P25" i="104"/>
  <c r="P86" i="104" s="1"/>
  <c r="T21" i="104"/>
  <c r="T82" i="104" s="1"/>
  <c r="P33" i="104"/>
  <c r="P94" i="104" s="1"/>
  <c r="Q34" i="104"/>
  <c r="Q95" i="104" s="1"/>
  <c r="BJ33" i="104"/>
  <c r="BJ94" i="104" s="1"/>
  <c r="P15" i="104"/>
  <c r="R29" i="104"/>
  <c r="R90" i="104" s="1"/>
  <c r="AV41" i="104"/>
  <c r="AV102" i="104" s="1"/>
  <c r="AL35" i="104"/>
  <c r="AL96" i="104" s="1"/>
  <c r="AT32" i="104"/>
  <c r="AT93" i="104" s="1"/>
  <c r="BI38" i="104"/>
  <c r="BI99" i="104" s="1"/>
  <c r="AK39" i="104"/>
  <c r="AK100" i="104" s="1"/>
  <c r="BL39" i="104"/>
  <c r="BL100" i="104" s="1"/>
  <c r="AA35" i="104"/>
  <c r="AA96" i="104" s="1"/>
  <c r="AQ32" i="104"/>
  <c r="AQ93" i="104" s="1"/>
  <c r="AW35" i="104"/>
  <c r="AW96" i="104" s="1"/>
  <c r="O31" i="104"/>
  <c r="O92" i="104" s="1"/>
  <c r="R38" i="104"/>
  <c r="R99" i="104" s="1"/>
  <c r="AK42" i="104"/>
  <c r="AK103" i="104" s="1"/>
  <c r="BD39" i="104"/>
  <c r="BD100" i="104" s="1"/>
  <c r="AU40" i="104"/>
  <c r="AU101" i="104" s="1"/>
  <c r="BM38" i="104"/>
  <c r="BM99" i="104" s="1"/>
  <c r="AC40" i="104"/>
  <c r="AC101" i="104" s="1"/>
  <c r="AW39" i="104"/>
  <c r="AW100" i="104" s="1"/>
  <c r="BB32" i="104"/>
  <c r="BB93" i="104" s="1"/>
  <c r="Q23" i="104"/>
  <c r="Q84" i="104" s="1"/>
  <c r="R21" i="104"/>
  <c r="R82" i="104" s="1"/>
  <c r="BM36" i="104"/>
  <c r="BM97" i="104" s="1"/>
  <c r="O18" i="104"/>
  <c r="AR36" i="104"/>
  <c r="AR97" i="104" s="1"/>
  <c r="O21" i="104"/>
  <c r="O82" i="104" s="1"/>
  <c r="V13" i="104"/>
  <c r="AW33" i="104"/>
  <c r="AW94" i="104" s="1"/>
  <c r="O34" i="104"/>
  <c r="O95" i="104" s="1"/>
  <c r="AJ33" i="104"/>
  <c r="AJ94" i="104" s="1"/>
  <c r="U15" i="104"/>
  <c r="O14" i="104"/>
  <c r="S31" i="104"/>
  <c r="S92" i="104" s="1"/>
  <c r="N26" i="104"/>
  <c r="N87" i="104" s="1"/>
  <c r="AG41" i="104"/>
  <c r="AG102" i="104" s="1"/>
  <c r="X35" i="104"/>
  <c r="X96" i="104" s="1"/>
  <c r="N41" i="104"/>
  <c r="N102" i="104" s="1"/>
  <c r="P13" i="104"/>
  <c r="T17" i="104"/>
  <c r="AC38" i="104"/>
  <c r="AC99" i="104" s="1"/>
  <c r="P24" i="104"/>
  <c r="P85" i="104" s="1"/>
  <c r="AE39" i="104"/>
  <c r="AE100" i="104" s="1"/>
  <c r="AO32" i="104"/>
  <c r="AO93" i="104" s="1"/>
  <c r="BD41" i="104"/>
  <c r="BD102" i="104" s="1"/>
  <c r="AF32" i="104"/>
  <c r="AF93" i="104" s="1"/>
  <c r="P19" i="104"/>
  <c r="R25" i="104"/>
  <c r="R86" i="104" s="1"/>
  <c r="AE36" i="104"/>
  <c r="AE97" i="104" s="1"/>
  <c r="T30" i="104"/>
  <c r="T91" i="104" s="1"/>
  <c r="V29" i="104"/>
  <c r="V90" i="104" s="1"/>
  <c r="BB35" i="104"/>
  <c r="BB96" i="104" s="1"/>
  <c r="BK41" i="104"/>
  <c r="BK102" i="104" s="1"/>
  <c r="T20" i="104"/>
  <c r="T81" i="104" s="1"/>
  <c r="AI37" i="104"/>
  <c r="AI98" i="104" s="1"/>
  <c r="AD36" i="104"/>
  <c r="AD97" i="104" s="1"/>
  <c r="O24" i="104"/>
  <c r="O85" i="104" s="1"/>
  <c r="R14" i="104"/>
  <c r="X33" i="104"/>
  <c r="X94" i="104" s="1"/>
  <c r="W27" i="104"/>
  <c r="W88" i="104" s="1"/>
  <c r="BA36" i="104"/>
  <c r="BA97" i="104" s="1"/>
  <c r="N37" i="104"/>
  <c r="N98" i="104" s="1"/>
  <c r="AK37" i="104"/>
  <c r="AK98" i="104" s="1"/>
  <c r="N16" i="104"/>
  <c r="O19" i="104"/>
  <c r="U30" i="104"/>
  <c r="U91" i="104" s="1"/>
  <c r="X31" i="104"/>
  <c r="X92" i="104" s="1"/>
  <c r="X13" i="104"/>
  <c r="X15" i="104"/>
  <c r="Y20" i="104"/>
  <c r="Y81" i="104" s="1"/>
  <c r="Y19" i="104"/>
  <c r="Z19" i="104"/>
  <c r="Z13" i="104"/>
  <c r="Y17" i="104"/>
  <c r="AC21" i="104"/>
  <c r="AC82" i="104" s="1"/>
  <c r="Z15" i="104"/>
  <c r="AD20" i="104"/>
  <c r="AD81" i="104" s="1"/>
  <c r="AA16" i="104"/>
  <c r="Z26" i="104"/>
  <c r="Z87" i="104" s="1"/>
  <c r="AB16" i="104"/>
  <c r="Y26" i="104"/>
  <c r="Y87" i="104" s="1"/>
  <c r="Z25" i="104"/>
  <c r="Z86" i="104" s="1"/>
  <c r="AD14" i="104"/>
  <c r="Y34" i="104"/>
  <c r="Y95" i="104" s="1"/>
  <c r="AC16" i="104"/>
  <c r="AG20" i="104"/>
  <c r="AG81" i="104" s="1"/>
  <c r="AD17" i="104"/>
  <c r="AB26" i="104"/>
  <c r="AB87" i="104" s="1"/>
  <c r="AE17" i="104"/>
  <c r="AA34" i="104"/>
  <c r="AA95" i="104" s="1"/>
  <c r="AC26" i="104"/>
  <c r="AC87" i="104" s="1"/>
  <c r="AF14" i="104"/>
  <c r="AG19" i="104"/>
  <c r="AG16" i="104"/>
  <c r="AG14" i="104"/>
  <c r="AC34" i="104"/>
  <c r="AC95" i="104" s="1"/>
  <c r="AD34" i="104"/>
  <c r="AD95" i="104" s="1"/>
  <c r="AK20" i="104"/>
  <c r="AK81" i="104" s="1"/>
  <c r="AF25" i="104"/>
  <c r="AF86" i="104" s="1"/>
  <c r="AH17" i="104"/>
  <c r="AI15" i="104"/>
  <c r="AI16" i="104"/>
  <c r="AI18" i="104"/>
  <c r="AJ17" i="104"/>
  <c r="AG34" i="104"/>
  <c r="AG95" i="104" s="1"/>
  <c r="AJ15" i="104"/>
  <c r="AK15" i="104"/>
  <c r="AK17" i="104"/>
  <c r="AK18" i="104"/>
  <c r="AO20" i="104"/>
  <c r="AO81" i="104" s="1"/>
  <c r="AJ26" i="104"/>
  <c r="AJ87" i="104" s="1"/>
  <c r="AP20" i="104"/>
  <c r="AP81" i="104" s="1"/>
  <c r="AM16" i="104"/>
  <c r="AK25" i="104"/>
  <c r="AK86" i="104" s="1"/>
  <c r="AM17" i="104"/>
  <c r="AQ21" i="104"/>
  <c r="AQ82" i="104" s="1"/>
  <c r="AN15" i="104"/>
  <c r="AO14" i="104"/>
  <c r="AO17" i="104"/>
  <c r="AR21" i="104"/>
  <c r="AR82" i="104" s="1"/>
  <c r="AM26" i="104"/>
  <c r="AM87" i="104" s="1"/>
  <c r="AQ13" i="104"/>
  <c r="AP14" i="104"/>
  <c r="AP15" i="104"/>
  <c r="AR15" i="104"/>
  <c r="AT21" i="104"/>
  <c r="AT82" i="104" s="1"/>
  <c r="AO25" i="104"/>
  <c r="AO86" i="104" s="1"/>
  <c r="AS19" i="104"/>
  <c r="AU20" i="104"/>
  <c r="AU81" i="104" s="1"/>
  <c r="AS15" i="104"/>
  <c r="AV20" i="104"/>
  <c r="AV81" i="104" s="1"/>
  <c r="AS17" i="104"/>
  <c r="AV21" i="104"/>
  <c r="AV82" i="104" s="1"/>
  <c r="AT16" i="104"/>
  <c r="AR34" i="104"/>
  <c r="AR95" i="104" s="1"/>
  <c r="AU16" i="104"/>
  <c r="AT14" i="104"/>
  <c r="AX20" i="104"/>
  <c r="AX81" i="104" s="1"/>
  <c r="AV19" i="104"/>
  <c r="AS34" i="104"/>
  <c r="AS95" i="104" s="1"/>
  <c r="AV17" i="104"/>
  <c r="AW18" i="104"/>
  <c r="AZ20" i="104"/>
  <c r="AZ81" i="104" s="1"/>
  <c r="AY19" i="104"/>
  <c r="AU26" i="104"/>
  <c r="AU87" i="104" s="1"/>
  <c r="AX14" i="104"/>
  <c r="AX16" i="104"/>
  <c r="BA20" i="104"/>
  <c r="BA81" i="104" s="1"/>
  <c r="AY14" i="104"/>
  <c r="AY18" i="104"/>
  <c r="BC21" i="104"/>
  <c r="BC82" i="104" s="1"/>
  <c r="AZ17" i="104"/>
  <c r="AX25" i="104"/>
  <c r="AX86" i="104" s="1"/>
  <c r="BA16" i="104"/>
  <c r="BA18" i="104"/>
  <c r="AY25" i="104"/>
  <c r="AY86" i="104" s="1"/>
  <c r="AZ25" i="104"/>
  <c r="AZ86" i="104" s="1"/>
  <c r="AZ26" i="104"/>
  <c r="AZ87" i="104" s="1"/>
  <c r="BE21" i="104"/>
  <c r="BE82" i="104" s="1"/>
  <c r="BC13" i="104"/>
  <c r="BC14" i="104"/>
  <c r="BA25" i="104"/>
  <c r="BA86" i="104" s="1"/>
  <c r="BA26" i="104"/>
  <c r="BA87" i="104" s="1"/>
  <c r="BE16" i="104"/>
  <c r="BD15" i="104"/>
  <c r="BE13" i="104"/>
  <c r="BE14" i="104"/>
  <c r="BC26" i="104"/>
  <c r="BC87" i="104" s="1"/>
  <c r="BH20" i="104"/>
  <c r="BH81" i="104" s="1"/>
  <c r="BG14" i="104"/>
  <c r="BI21" i="104"/>
  <c r="BI82" i="104" s="1"/>
  <c r="BG16" i="104"/>
  <c r="BG18" i="104"/>
  <c r="BE25" i="104"/>
  <c r="BE86" i="104" s="1"/>
  <c r="BH19" i="104"/>
  <c r="BH15" i="104"/>
  <c r="BH17" i="104"/>
  <c r="BM20" i="104"/>
  <c r="BM81" i="104" s="1"/>
  <c r="BF34" i="104"/>
  <c r="BF95" i="104" s="1"/>
  <c r="BG25" i="104"/>
  <c r="BG86" i="104" s="1"/>
  <c r="BI17" i="104"/>
  <c r="BH25" i="104"/>
  <c r="BH86" i="104" s="1"/>
  <c r="BH26" i="104"/>
  <c r="BH87" i="104" s="1"/>
  <c r="BJ14" i="104"/>
  <c r="BI26" i="104"/>
  <c r="BI87" i="104" s="1"/>
  <c r="BK14" i="104"/>
  <c r="BK17" i="104"/>
  <c r="BL13" i="104"/>
  <c r="BM18" i="104"/>
  <c r="BJ34" i="104"/>
  <c r="BJ95" i="104" s="1"/>
  <c r="BJ26" i="104"/>
  <c r="BJ87" i="104" s="1"/>
  <c r="BM25" i="104"/>
  <c r="BM86" i="104" s="1"/>
  <c r="Y28" i="104"/>
  <c r="Y89" i="104" s="1"/>
  <c r="Y27" i="104"/>
  <c r="Y88" i="104" s="1"/>
  <c r="Z28" i="104"/>
  <c r="Z89" i="104" s="1"/>
  <c r="AA31" i="104"/>
  <c r="AA92" i="104" s="1"/>
  <c r="AB31" i="104"/>
  <c r="AB92" i="104" s="1"/>
  <c r="AB27" i="104"/>
  <c r="AB88" i="104" s="1"/>
  <c r="AD29" i="104"/>
  <c r="AD90" i="104" s="1"/>
  <c r="AC27" i="104"/>
  <c r="AC88" i="104" s="1"/>
  <c r="AE28" i="104"/>
  <c r="AE89" i="104" s="1"/>
  <c r="AF31" i="104"/>
  <c r="AF92" i="104" s="1"/>
  <c r="AG28" i="104"/>
  <c r="AG89" i="104" s="1"/>
  <c r="AH29" i="104"/>
  <c r="AH90" i="104" s="1"/>
  <c r="AH30" i="104"/>
  <c r="AH91" i="104" s="1"/>
  <c r="AI29" i="104"/>
  <c r="AI90" i="104" s="1"/>
  <c r="AJ30" i="104"/>
  <c r="AJ91" i="104" s="1"/>
  <c r="AK29" i="104"/>
  <c r="AK90" i="104" s="1"/>
  <c r="AL29" i="104"/>
  <c r="AL90" i="104" s="1"/>
  <c r="AL28" i="104"/>
  <c r="AL89" i="104" s="1"/>
  <c r="AM28" i="104"/>
  <c r="AM89" i="104" s="1"/>
  <c r="AN28" i="104"/>
  <c r="AN89" i="104" s="1"/>
  <c r="AO29" i="104"/>
  <c r="AO90" i="104" s="1"/>
  <c r="AP31" i="104"/>
  <c r="AP92" i="104" s="1"/>
  <c r="AP29" i="104"/>
  <c r="AP90" i="104" s="1"/>
  <c r="AQ30" i="104"/>
  <c r="AQ91" i="104" s="1"/>
  <c r="AR28" i="104"/>
  <c r="AR89" i="104" s="1"/>
  <c r="AR27" i="104"/>
  <c r="AR88" i="104" s="1"/>
  <c r="AT30" i="104"/>
  <c r="AT91" i="104" s="1"/>
  <c r="AT29" i="104"/>
  <c r="AT90" i="104" s="1"/>
  <c r="AU31" i="104"/>
  <c r="AU92" i="104" s="1"/>
  <c r="AV28" i="104"/>
  <c r="AV89" i="104" s="1"/>
  <c r="AW28" i="104"/>
  <c r="AW89" i="104" s="1"/>
  <c r="AX28" i="104"/>
  <c r="AX89" i="104" s="1"/>
  <c r="AW27" i="104"/>
  <c r="AW88" i="104" s="1"/>
  <c r="Q40" i="104"/>
  <c r="Q101" i="104" s="1"/>
  <c r="AX35" i="104"/>
  <c r="AX96" i="104" s="1"/>
  <c r="X21" i="104"/>
  <c r="X82" i="104" s="1"/>
  <c r="Q26" i="104"/>
  <c r="Q87" i="104" s="1"/>
  <c r="AN41" i="104"/>
  <c r="AN102" i="104" s="1"/>
  <c r="AQ37" i="104"/>
  <c r="AQ98" i="104" s="1"/>
  <c r="BC36" i="104"/>
  <c r="BC97" i="104" s="1"/>
  <c r="BB37" i="104"/>
  <c r="BB98" i="104" s="1"/>
  <c r="U26" i="104"/>
  <c r="U87" i="104" s="1"/>
  <c r="AY41" i="104"/>
  <c r="AY102" i="104" s="1"/>
  <c r="P17" i="104"/>
  <c r="X28" i="104"/>
  <c r="X89" i="104" s="1"/>
  <c r="X30" i="104"/>
  <c r="X91" i="104" s="1"/>
  <c r="X16" i="104"/>
  <c r="X26" i="104"/>
  <c r="X87" i="104" s="1"/>
  <c r="Y21" i="104"/>
  <c r="Y82" i="104" s="1"/>
  <c r="AA21" i="104"/>
  <c r="AA82" i="104" s="1"/>
  <c r="AB21" i="104"/>
  <c r="AB82" i="104" s="1"/>
  <c r="Z17" i="104"/>
  <c r="Z16" i="104"/>
  <c r="Y18" i="104"/>
  <c r="AB19" i="104"/>
  <c r="AA15" i="104"/>
  <c r="AB13" i="104"/>
  <c r="AE21" i="104"/>
  <c r="AE82" i="104" s="1"/>
  <c r="AD19" i="104"/>
  <c r="AB18" i="104"/>
  <c r="AD16" i="104"/>
  <c r="AD18" i="104"/>
  <c r="AF21" i="104"/>
  <c r="AF82" i="104" s="1"/>
  <c r="AE18" i="104"/>
  <c r="AA26" i="104"/>
  <c r="AA87" i="104" s="1"/>
  <c r="AC18" i="104"/>
  <c r="AE15" i="104"/>
  <c r="AB34" i="104"/>
  <c r="AB95" i="104" s="1"/>
  <c r="AE13" i="104"/>
  <c r="AF15" i="104"/>
  <c r="AD26" i="104"/>
  <c r="AD87" i="104" s="1"/>
  <c r="AI20" i="104"/>
  <c r="AI81" i="104" s="1"/>
  <c r="AG17" i="104"/>
  <c r="AH19" i="104"/>
  <c r="AG13" i="104"/>
  <c r="AF34" i="104"/>
  <c r="AF95" i="104" s="1"/>
  <c r="AH16" i="104"/>
  <c r="AH13" i="104"/>
  <c r="AJ13" i="104"/>
  <c r="AG26" i="104"/>
  <c r="AG87" i="104" s="1"/>
  <c r="AI13" i="104"/>
  <c r="AJ16" i="104"/>
  <c r="AJ18" i="104"/>
  <c r="AM21" i="104"/>
  <c r="AM82" i="104" s="1"/>
  <c r="AI26" i="104"/>
  <c r="AI87" i="104" s="1"/>
  <c r="AL13" i="104"/>
  <c r="AI25" i="104"/>
  <c r="AI86" i="104" s="1"/>
  <c r="AL19" i="104"/>
  <c r="AO21" i="104"/>
  <c r="AO82" i="104" s="1"/>
  <c r="AJ25" i="104"/>
  <c r="AJ86" i="104" s="1"/>
  <c r="AN19" i="104"/>
  <c r="AM15" i="104"/>
  <c r="AM13" i="104"/>
  <c r="AN16" i="104"/>
  <c r="AN17" i="104"/>
  <c r="AN14" i="104"/>
  <c r="AL25" i="104"/>
  <c r="AL86" i="104" s="1"/>
  <c r="AL34" i="104"/>
  <c r="AL95" i="104" s="1"/>
  <c r="AM34" i="104"/>
  <c r="AM95" i="104" s="1"/>
  <c r="AP17" i="104"/>
  <c r="AS20" i="104"/>
  <c r="AS81" i="104" s="1"/>
  <c r="AP13" i="104"/>
  <c r="AQ17" i="104"/>
  <c r="AR19" i="104"/>
  <c r="AQ14" i="104"/>
  <c r="AQ18" i="104"/>
  <c r="AR17" i="104"/>
  <c r="AP26" i="104"/>
  <c r="AP87" i="104" s="1"/>
  <c r="AP34" i="104"/>
  <c r="AP95" i="104" s="1"/>
  <c r="AS18" i="104"/>
  <c r="AT19" i="104"/>
  <c r="AW20" i="104"/>
  <c r="AW81" i="104" s="1"/>
  <c r="AT17" i="104"/>
  <c r="AT15" i="104"/>
  <c r="AU18" i="104"/>
  <c r="AU15" i="104"/>
  <c r="AU17" i="104"/>
  <c r="AV14" i="104"/>
  <c r="AV15" i="104"/>
  <c r="AV16" i="104"/>
  <c r="AW15" i="104"/>
  <c r="AW13" i="104"/>
  <c r="AZ21" i="104"/>
  <c r="AZ82" i="104" s="1"/>
  <c r="AV34" i="104"/>
  <c r="AV95" i="104" s="1"/>
  <c r="AX18" i="104"/>
  <c r="AV25" i="104"/>
  <c r="AV86" i="104" s="1"/>
  <c r="BA21" i="104"/>
  <c r="BA82" i="104" s="1"/>
  <c r="AY13" i="104"/>
  <c r="AY16" i="104"/>
  <c r="BA19" i="104"/>
  <c r="BC20" i="104"/>
  <c r="BC81" i="104" s="1"/>
  <c r="AZ15" i="104"/>
  <c r="AZ16" i="104"/>
  <c r="BB19" i="104"/>
  <c r="BD21" i="104"/>
  <c r="BD82" i="104" s="1"/>
  <c r="BC19" i="104"/>
  <c r="BE20" i="104"/>
  <c r="BE81" i="104" s="1"/>
  <c r="BB14" i="104"/>
  <c r="BC17" i="104"/>
  <c r="BC15" i="104"/>
  <c r="BD16" i="104"/>
  <c r="BD17" i="104"/>
  <c r="BD13" i="104"/>
  <c r="BF19" i="104"/>
  <c r="BE19" i="104"/>
  <c r="BB34" i="104"/>
  <c r="BB95" i="104" s="1"/>
  <c r="BE17" i="104"/>
  <c r="BE18" i="104"/>
  <c r="BF16" i="104"/>
  <c r="BI20" i="104"/>
  <c r="BI81" i="104" s="1"/>
  <c r="BD25" i="104"/>
  <c r="BD86" i="104" s="1"/>
  <c r="BE26" i="104"/>
  <c r="BE87" i="104" s="1"/>
  <c r="BD34" i="104"/>
  <c r="BD95" i="104" s="1"/>
  <c r="BK20" i="104"/>
  <c r="BK81" i="104" s="1"/>
  <c r="BH18" i="104"/>
  <c r="BI19" i="104"/>
  <c r="BI14" i="104"/>
  <c r="BM21" i="104"/>
  <c r="BM82" i="104" s="1"/>
  <c r="BI18" i="104"/>
  <c r="BI15" i="104"/>
  <c r="BK19" i="104"/>
  <c r="BM19" i="104"/>
  <c r="BJ15" i="104"/>
  <c r="BL19" i="104"/>
  <c r="BI25" i="104"/>
  <c r="BI86" i="104" s="1"/>
  <c r="BM14" i="104"/>
  <c r="BL14" i="104"/>
  <c r="BL17" i="104"/>
  <c r="BK26" i="104"/>
  <c r="BK87" i="104" s="1"/>
  <c r="BK34" i="104"/>
  <c r="BK95" i="104" s="1"/>
  <c r="BL25" i="104"/>
  <c r="BL86" i="104" s="1"/>
  <c r="Y30" i="104"/>
  <c r="Y91" i="104" s="1"/>
  <c r="Z30" i="104"/>
  <c r="Z91" i="104" s="1"/>
  <c r="AA30" i="104"/>
  <c r="AA91" i="104" s="1"/>
  <c r="Z27" i="104"/>
  <c r="Z88" i="104" s="1"/>
  <c r="AB28" i="104"/>
  <c r="AB89" i="104" s="1"/>
  <c r="AC31" i="104"/>
  <c r="AC92" i="104" s="1"/>
  <c r="AD28" i="104"/>
  <c r="AD89" i="104" s="1"/>
  <c r="AE31" i="104"/>
  <c r="AE92" i="104" s="1"/>
  <c r="AD27" i="104"/>
  <c r="AD88" i="104" s="1"/>
  <c r="AF29" i="104"/>
  <c r="AF90" i="104" s="1"/>
  <c r="AG31" i="104"/>
  <c r="AG92" i="104" s="1"/>
  <c r="AG27" i="104"/>
  <c r="AG88" i="104" s="1"/>
  <c r="AI31" i="104"/>
  <c r="AI92" i="104" s="1"/>
  <c r="AH27" i="104"/>
  <c r="AH88" i="104" s="1"/>
  <c r="AJ31" i="104"/>
  <c r="AJ92" i="104" s="1"/>
  <c r="AJ27" i="104"/>
  <c r="AJ88" i="104" s="1"/>
  <c r="AK27" i="104"/>
  <c r="AK88" i="104" s="1"/>
  <c r="AM29" i="104"/>
  <c r="AM90" i="104" s="1"/>
  <c r="AM31" i="104"/>
  <c r="AM92" i="104" s="1"/>
  <c r="AN30" i="104"/>
  <c r="AN91" i="104" s="1"/>
  <c r="AO28" i="104"/>
  <c r="AO89" i="104" s="1"/>
  <c r="AP30" i="104"/>
  <c r="AP91" i="104" s="1"/>
  <c r="AQ29" i="104"/>
  <c r="AQ90" i="104" s="1"/>
  <c r="AQ28" i="104"/>
  <c r="AQ89" i="104" s="1"/>
  <c r="AQ27" i="104"/>
  <c r="AQ88" i="104" s="1"/>
  <c r="AS29" i="104"/>
  <c r="AS90" i="104" s="1"/>
  <c r="X37" i="104"/>
  <c r="X98" i="104" s="1"/>
  <c r="AI38" i="104"/>
  <c r="AI99" i="104" s="1"/>
  <c r="P16" i="104"/>
  <c r="R40" i="104"/>
  <c r="R101" i="104" s="1"/>
  <c r="BA33" i="104"/>
  <c r="BA94" i="104" s="1"/>
  <c r="BE36" i="104"/>
  <c r="BE97" i="104" s="1"/>
  <c r="BJ35" i="104"/>
  <c r="BJ96" i="104" s="1"/>
  <c r="T19" i="104"/>
  <c r="BF33" i="104"/>
  <c r="BF94" i="104" s="1"/>
  <c r="AV35" i="104"/>
  <c r="AV96" i="104" s="1"/>
  <c r="T14" i="104"/>
  <c r="X27" i="104"/>
  <c r="X88" i="104" s="1"/>
  <c r="X19" i="104"/>
  <c r="X18" i="104"/>
  <c r="X25" i="104"/>
  <c r="X86" i="104" s="1"/>
  <c r="Z21" i="104"/>
  <c r="Z82" i="104" s="1"/>
  <c r="AA20" i="104"/>
  <c r="AA81" i="104" s="1"/>
  <c r="Z18" i="104"/>
  <c r="Y16" i="104"/>
  <c r="Y15" i="104"/>
  <c r="Y14" i="104"/>
  <c r="AD21" i="104"/>
  <c r="AD82" i="104" s="1"/>
  <c r="AA13" i="104"/>
  <c r="AA17" i="104"/>
  <c r="AB15" i="104"/>
  <c r="Y25" i="104"/>
  <c r="Y86" i="104" s="1"/>
  <c r="AE20" i="104"/>
  <c r="AE81" i="104" s="1"/>
  <c r="AF20" i="104"/>
  <c r="AF81" i="104" s="1"/>
  <c r="AE19" i="104"/>
  <c r="AF19" i="104"/>
  <c r="AE14" i="104"/>
  <c r="AC17" i="104"/>
  <c r="AC14" i="104"/>
  <c r="AG21" i="104"/>
  <c r="AG82" i="104" s="1"/>
  <c r="AH20" i="104"/>
  <c r="AH81" i="104" s="1"/>
  <c r="AF18" i="104"/>
  <c r="AC25" i="104"/>
  <c r="AC86" i="104" s="1"/>
  <c r="AF17" i="104"/>
  <c r="AI21" i="104"/>
  <c r="AI82" i="104" s="1"/>
  <c r="AE34" i="104"/>
  <c r="AE95" i="104" s="1"/>
  <c r="AE25" i="104"/>
  <c r="AE86" i="104" s="1"/>
  <c r="AG18" i="104"/>
  <c r="AK21" i="104"/>
  <c r="AK82" i="104" s="1"/>
  <c r="AF26" i="104"/>
  <c r="AF87" i="104" s="1"/>
  <c r="AH14" i="104"/>
  <c r="AI17" i="104"/>
  <c r="AL20" i="104"/>
  <c r="AL81" i="104" s="1"/>
  <c r="AL21" i="104"/>
  <c r="AL82" i="104" s="1"/>
  <c r="AG25" i="104"/>
  <c r="AG86" i="104" s="1"/>
  <c r="AH25" i="104"/>
  <c r="AH86" i="104" s="1"/>
  <c r="AM20" i="104"/>
  <c r="AM81" i="104" s="1"/>
  <c r="AK14" i="104"/>
  <c r="AK16" i="104"/>
  <c r="AL18" i="104"/>
  <c r="AL14" i="104"/>
  <c r="AI34" i="104"/>
  <c r="AI95" i="104" s="1"/>
  <c r="AL16" i="104"/>
  <c r="AM14" i="104"/>
  <c r="AO19" i="104"/>
  <c r="AM18" i="104"/>
  <c r="AN13" i="104"/>
  <c r="AN18" i="104"/>
  <c r="AK34" i="104"/>
  <c r="AK95" i="104" s="1"/>
  <c r="AO18" i="104"/>
  <c r="AR20" i="104"/>
  <c r="AR81" i="104" s="1"/>
  <c r="AO13" i="104"/>
  <c r="AS21" i="104"/>
  <c r="AS82" i="104" s="1"/>
  <c r="AN25" i="104"/>
  <c r="AN86" i="104" s="1"/>
  <c r="AP16" i="104"/>
  <c r="AN34" i="104"/>
  <c r="AN95" i="104" s="1"/>
  <c r="AO26" i="104"/>
  <c r="AO87" i="104" s="1"/>
  <c r="AT20" i="104"/>
  <c r="AT81" i="104" s="1"/>
  <c r="AR18" i="104"/>
  <c r="AU21" i="104"/>
  <c r="AU82" i="104" s="1"/>
  <c r="AR14" i="104"/>
  <c r="AS14" i="104"/>
  <c r="AS13" i="104"/>
  <c r="AQ25" i="104"/>
  <c r="AQ86" i="104" s="1"/>
  <c r="AT13" i="104"/>
  <c r="AW21" i="104"/>
  <c r="AW82" i="104" s="1"/>
  <c r="AR26" i="104"/>
  <c r="AR87" i="104" s="1"/>
  <c r="AR25" i="104"/>
  <c r="AR86" i="104" s="1"/>
  <c r="AX21" i="104"/>
  <c r="AX82" i="104" s="1"/>
  <c r="AS26" i="104"/>
  <c r="AS87" i="104" s="1"/>
  <c r="AT26" i="104"/>
  <c r="AT87" i="104" s="1"/>
  <c r="AY21" i="104"/>
  <c r="AY82" i="104" s="1"/>
  <c r="AT25" i="104"/>
  <c r="AT86" i="104" s="1"/>
  <c r="AW14" i="104"/>
  <c r="AX19" i="104"/>
  <c r="AW16" i="104"/>
  <c r="AZ19" i="104"/>
  <c r="AX15" i="104"/>
  <c r="AX13" i="104"/>
  <c r="AW26" i="104"/>
  <c r="AW87" i="104" s="1"/>
  <c r="BB20" i="104"/>
  <c r="BB81" i="104" s="1"/>
  <c r="AY15" i="104"/>
  <c r="AW34" i="104"/>
  <c r="AW95" i="104" s="1"/>
  <c r="AZ14" i="104"/>
  <c r="AX26" i="104"/>
  <c r="AX87" i="104" s="1"/>
  <c r="BA14" i="104"/>
  <c r="AY26" i="104"/>
  <c r="AY87" i="104" s="1"/>
  <c r="BD20" i="104"/>
  <c r="BD81" i="104" s="1"/>
  <c r="BB13" i="104"/>
  <c r="BB17" i="104"/>
  <c r="BB18" i="104"/>
  <c r="BF20" i="104"/>
  <c r="BF81" i="104" s="1"/>
  <c r="AZ34" i="104"/>
  <c r="AZ95" i="104" s="1"/>
  <c r="BF21" i="104"/>
  <c r="BF82" i="104" s="1"/>
  <c r="BB25" i="104"/>
  <c r="BB86" i="104" s="1"/>
  <c r="BA34" i="104"/>
  <c r="BA95" i="104" s="1"/>
  <c r="BD18" i="104"/>
  <c r="BG20" i="104"/>
  <c r="BG81" i="104" s="1"/>
  <c r="BF18" i="104"/>
  <c r="BF15" i="104"/>
  <c r="BF13" i="104"/>
  <c r="BG19" i="104"/>
  <c r="BD26" i="104"/>
  <c r="BD87" i="104" s="1"/>
  <c r="BE34" i="104"/>
  <c r="BE95" i="104" s="1"/>
  <c r="BG17" i="104"/>
  <c r="BG15" i="104"/>
  <c r="BF26" i="104"/>
  <c r="BF87" i="104" s="1"/>
  <c r="BH13" i="104"/>
  <c r="BH14" i="104"/>
  <c r="BG26" i="104"/>
  <c r="BG87" i="104" s="1"/>
  <c r="BI13" i="104"/>
  <c r="BL21" i="104"/>
  <c r="BL82" i="104" s="1"/>
  <c r="BL20" i="104"/>
  <c r="BL81" i="104" s="1"/>
  <c r="BJ18" i="104"/>
  <c r="BJ13" i="104"/>
  <c r="BJ16" i="104"/>
  <c r="BH34" i="104"/>
  <c r="BH95" i="104" s="1"/>
  <c r="BL16" i="104"/>
  <c r="BM17" i="104"/>
  <c r="BI34" i="104"/>
  <c r="BI95" i="104" s="1"/>
  <c r="BM15" i="104"/>
  <c r="BK25" i="104"/>
  <c r="BK86" i="104" s="1"/>
  <c r="BM26" i="104"/>
  <c r="BM87" i="104" s="1"/>
  <c r="BL34" i="104"/>
  <c r="BL95" i="104" s="1"/>
  <c r="Y31" i="104"/>
  <c r="Y92" i="104" s="1"/>
  <c r="Z29" i="104"/>
  <c r="Z90" i="104" s="1"/>
  <c r="AA28" i="104"/>
  <c r="AA89" i="104" s="1"/>
  <c r="AB29" i="104"/>
  <c r="AB90" i="104" s="1"/>
  <c r="AA27" i="104"/>
  <c r="AA88" i="104" s="1"/>
  <c r="AC28" i="104"/>
  <c r="AC89" i="104" s="1"/>
  <c r="AD30" i="104"/>
  <c r="AD91" i="104" s="1"/>
  <c r="AE29" i="104"/>
  <c r="AE90" i="104" s="1"/>
  <c r="AF30" i="104"/>
  <c r="AF91" i="104" s="1"/>
  <c r="AE27" i="104"/>
  <c r="AE88" i="104" s="1"/>
  <c r="AG29" i="104"/>
  <c r="AG90" i="104" s="1"/>
  <c r="AH28" i="104"/>
  <c r="AH89" i="104" s="1"/>
  <c r="AI28" i="104"/>
  <c r="AI89" i="104" s="1"/>
  <c r="AI27" i="104"/>
  <c r="AI88" i="104" s="1"/>
  <c r="AJ28" i="104"/>
  <c r="AJ89" i="104" s="1"/>
  <c r="AK28" i="104"/>
  <c r="AK89" i="104" s="1"/>
  <c r="AL30" i="104"/>
  <c r="AL91" i="104" s="1"/>
  <c r="AL27" i="104"/>
  <c r="AL88" i="104" s="1"/>
  <c r="AN31" i="104"/>
  <c r="AN92" i="104" s="1"/>
  <c r="AN29" i="104"/>
  <c r="AN90" i="104" s="1"/>
  <c r="AN27" i="104"/>
  <c r="AN88" i="104" s="1"/>
  <c r="AP28" i="104"/>
  <c r="AP89" i="104" s="1"/>
  <c r="AQ31" i="104"/>
  <c r="AQ92" i="104" s="1"/>
  <c r="AR29" i="104"/>
  <c r="AR90" i="104" s="1"/>
  <c r="AR30" i="104"/>
  <c r="AR91" i="104" s="1"/>
  <c r="AS31" i="104"/>
  <c r="AS92" i="104" s="1"/>
  <c r="AF42" i="104"/>
  <c r="AF103" i="104" s="1"/>
  <c r="O36" i="104"/>
  <c r="O97" i="104" s="1"/>
  <c r="BH32" i="104"/>
  <c r="BH93" i="104" s="1"/>
  <c r="BG38" i="104"/>
  <c r="BG99" i="104" s="1"/>
  <c r="U31" i="104"/>
  <c r="U92" i="104" s="1"/>
  <c r="BE35" i="104"/>
  <c r="BE96" i="104" s="1"/>
  <c r="V41" i="104"/>
  <c r="V102" i="104" s="1"/>
  <c r="AL33" i="104"/>
  <c r="AL94" i="104" s="1"/>
  <c r="W34" i="104"/>
  <c r="W95" i="104" s="1"/>
  <c r="AP39" i="104"/>
  <c r="AP100" i="104" s="1"/>
  <c r="AZ33" i="104"/>
  <c r="AZ94" i="104" s="1"/>
  <c r="X29" i="104"/>
  <c r="X90" i="104" s="1"/>
  <c r="X14" i="104"/>
  <c r="X17" i="104"/>
  <c r="X34" i="104"/>
  <c r="X95" i="104" s="1"/>
  <c r="Z20" i="104"/>
  <c r="Z81" i="104" s="1"/>
  <c r="AB20" i="104"/>
  <c r="AB81" i="104" s="1"/>
  <c r="Z14" i="104"/>
  <c r="AC20" i="104"/>
  <c r="AC81" i="104" s="1"/>
  <c r="Y13" i="104"/>
  <c r="AA19" i="104"/>
  <c r="AA14" i="104"/>
  <c r="AA18" i="104"/>
  <c r="AB17" i="104"/>
  <c r="AC19" i="104"/>
  <c r="Z34" i="104"/>
  <c r="Z95" i="104" s="1"/>
  <c r="AB14" i="104"/>
  <c r="AD15" i="104"/>
  <c r="AD13" i="104"/>
  <c r="AC13" i="104"/>
  <c r="AA25" i="104"/>
  <c r="AA86" i="104" s="1"/>
  <c r="AB25" i="104"/>
  <c r="AB86" i="104" s="1"/>
  <c r="AC15" i="104"/>
  <c r="AH21" i="104"/>
  <c r="AH82" i="104" s="1"/>
  <c r="AE16" i="104"/>
  <c r="AD25" i="104"/>
  <c r="AD86" i="104" s="1"/>
  <c r="AF16" i="104"/>
  <c r="AF13" i="104"/>
  <c r="AJ20" i="104"/>
  <c r="AJ81" i="104" s="1"/>
  <c r="AG15" i="104"/>
  <c r="AJ21" i="104"/>
  <c r="AJ82" i="104" s="1"/>
  <c r="AE26" i="104"/>
  <c r="AE87" i="104" s="1"/>
  <c r="AH18" i="104"/>
  <c r="AI19" i="104"/>
  <c r="AH15" i="104"/>
  <c r="AJ14" i="104"/>
  <c r="AJ19" i="104"/>
  <c r="AI14" i="104"/>
  <c r="AH26" i="104"/>
  <c r="AH87" i="104" s="1"/>
  <c r="AK19" i="104"/>
  <c r="AK13" i="104"/>
  <c r="AN21" i="104"/>
  <c r="AN82" i="104" s="1"/>
  <c r="AL15" i="104"/>
  <c r="AN20" i="104"/>
  <c r="AN81" i="104" s="1"/>
  <c r="AH34" i="104"/>
  <c r="AH95" i="104" s="1"/>
  <c r="AL17" i="104"/>
  <c r="AM19" i="104"/>
  <c r="AJ34" i="104"/>
  <c r="AJ95" i="104" s="1"/>
  <c r="AP21" i="104"/>
  <c r="AP82" i="104" s="1"/>
  <c r="AK26" i="104"/>
  <c r="AK87" i="104" s="1"/>
  <c r="AL26" i="104"/>
  <c r="AL87" i="104" s="1"/>
  <c r="AP19" i="104"/>
  <c r="AQ20" i="104"/>
  <c r="AQ81" i="104" s="1"/>
  <c r="AO16" i="104"/>
  <c r="AM25" i="104"/>
  <c r="AM86" i="104" s="1"/>
  <c r="AO15" i="104"/>
  <c r="AQ19" i="104"/>
  <c r="AP18" i="104"/>
  <c r="AN26" i="104"/>
  <c r="AN87" i="104" s="1"/>
  <c r="AQ15" i="104"/>
  <c r="AQ16" i="104"/>
  <c r="AO34" i="104"/>
  <c r="AO95" i="104" s="1"/>
  <c r="AP25" i="104"/>
  <c r="AP86" i="104" s="1"/>
  <c r="AR16" i="104"/>
  <c r="AR13" i="104"/>
  <c r="AS16" i="104"/>
  <c r="AQ34" i="104"/>
  <c r="AQ95" i="104" s="1"/>
  <c r="AQ26" i="104"/>
  <c r="AQ87" i="104" s="1"/>
  <c r="AT18" i="104"/>
  <c r="AU19" i="104"/>
  <c r="AU13" i="104"/>
  <c r="AU14" i="104"/>
  <c r="AV13" i="104"/>
  <c r="AS25" i="104"/>
  <c r="AS86" i="104" s="1"/>
  <c r="AV18" i="104"/>
  <c r="AY20" i="104"/>
  <c r="AY81" i="104" s="1"/>
  <c r="AW19" i="104"/>
  <c r="AU25" i="104"/>
  <c r="AU86" i="104" s="1"/>
  <c r="AW17" i="104"/>
  <c r="AT34" i="104"/>
  <c r="AT95" i="104" s="1"/>
  <c r="AX17" i="104"/>
  <c r="AV26" i="104"/>
  <c r="AV87" i="104" s="1"/>
  <c r="AU34" i="104"/>
  <c r="AU95" i="104" s="1"/>
  <c r="AW25" i="104"/>
  <c r="AW86" i="104" s="1"/>
  <c r="AY17" i="104"/>
  <c r="BB21" i="104"/>
  <c r="BB82" i="104" s="1"/>
  <c r="BA15" i="104"/>
  <c r="AZ18" i="104"/>
  <c r="BA13" i="104"/>
  <c r="AZ13" i="104"/>
  <c r="BA17" i="104"/>
  <c r="AX34" i="104"/>
  <c r="AX95" i="104" s="1"/>
  <c r="BB15" i="104"/>
  <c r="BB16" i="104"/>
  <c r="AY34" i="104"/>
  <c r="AY95" i="104" s="1"/>
  <c r="BD19" i="104"/>
  <c r="BC18" i="104"/>
  <c r="BC16" i="104"/>
  <c r="BG21" i="104"/>
  <c r="BG82" i="104" s="1"/>
  <c r="BE15" i="104"/>
  <c r="BD14" i="104"/>
  <c r="BB26" i="104"/>
  <c r="BB87" i="104" s="1"/>
  <c r="BC25" i="104"/>
  <c r="BC86" i="104" s="1"/>
  <c r="BH21" i="104"/>
  <c r="BH82" i="104" s="1"/>
  <c r="BF17" i="104"/>
  <c r="BF14" i="104"/>
  <c r="BC34" i="104"/>
  <c r="BC95" i="104" s="1"/>
  <c r="BG13" i="104"/>
  <c r="BJ21" i="104"/>
  <c r="BJ82" i="104" s="1"/>
  <c r="BJ20" i="104"/>
  <c r="BJ81" i="104" s="1"/>
  <c r="BF25" i="104"/>
  <c r="BF86" i="104" s="1"/>
  <c r="BH16" i="104"/>
  <c r="BK21" i="104"/>
  <c r="BK82" i="104" s="1"/>
  <c r="BG34" i="104"/>
  <c r="BG95" i="104" s="1"/>
  <c r="BI16" i="104"/>
  <c r="BJ19" i="104"/>
  <c r="BK16" i="104"/>
  <c r="BK18" i="104"/>
  <c r="BK15" i="104"/>
  <c r="BM16" i="104"/>
  <c r="BJ17" i="104"/>
  <c r="BK13" i="104"/>
  <c r="BL18" i="104"/>
  <c r="BL15" i="104"/>
  <c r="BM13" i="104"/>
  <c r="BJ25" i="104"/>
  <c r="BJ86" i="104" s="1"/>
  <c r="BL26" i="104"/>
  <c r="BL87" i="104" s="1"/>
  <c r="BM34" i="104"/>
  <c r="BM95" i="104" s="1"/>
  <c r="Y29" i="104"/>
  <c r="Y90" i="104" s="1"/>
  <c r="Z31" i="104"/>
  <c r="Z92" i="104" s="1"/>
  <c r="AA29" i="104"/>
  <c r="AA90" i="104" s="1"/>
  <c r="AB30" i="104"/>
  <c r="AB91" i="104" s="1"/>
  <c r="AC29" i="104"/>
  <c r="AC90" i="104" s="1"/>
  <c r="AC30" i="104"/>
  <c r="AC91" i="104" s="1"/>
  <c r="AD31" i="104"/>
  <c r="AD92" i="104" s="1"/>
  <c r="AE30" i="104"/>
  <c r="AE91" i="104" s="1"/>
  <c r="AF28" i="104"/>
  <c r="AF89" i="104" s="1"/>
  <c r="AG30" i="104"/>
  <c r="AG91" i="104" s="1"/>
  <c r="AF27" i="104"/>
  <c r="AF88" i="104" s="1"/>
  <c r="AH31" i="104"/>
  <c r="AH92" i="104" s="1"/>
  <c r="AI30" i="104"/>
  <c r="AI91" i="104" s="1"/>
  <c r="AJ29" i="104"/>
  <c r="AJ90" i="104" s="1"/>
  <c r="AK31" i="104"/>
  <c r="AK92" i="104" s="1"/>
  <c r="AK30" i="104"/>
  <c r="AK91" i="104" s="1"/>
  <c r="AL31" i="104"/>
  <c r="AL92" i="104" s="1"/>
  <c r="AM30" i="104"/>
  <c r="AM91" i="104" s="1"/>
  <c r="AM27" i="104"/>
  <c r="AM88" i="104" s="1"/>
  <c r="AO30" i="104"/>
  <c r="AO91" i="104" s="1"/>
  <c r="AO31" i="104"/>
  <c r="AO92" i="104" s="1"/>
  <c r="AO27" i="104"/>
  <c r="AO88" i="104" s="1"/>
  <c r="AP27" i="104"/>
  <c r="AP88" i="104" s="1"/>
  <c r="AR31" i="104"/>
  <c r="AR92" i="104" s="1"/>
  <c r="AS30" i="104"/>
  <c r="AS91" i="104" s="1"/>
  <c r="AS28" i="104"/>
  <c r="AS89" i="104" s="1"/>
  <c r="AT31" i="104"/>
  <c r="AT92" i="104" s="1"/>
  <c r="AU28" i="104"/>
  <c r="AU89" i="104" s="1"/>
  <c r="AU27" i="104"/>
  <c r="AU88" i="104" s="1"/>
  <c r="AW31" i="104"/>
  <c r="AW92" i="104" s="1"/>
  <c r="AV27" i="104"/>
  <c r="AV88" i="104" s="1"/>
  <c r="AX29" i="104"/>
  <c r="AX90" i="104" s="1"/>
  <c r="AU30" i="104"/>
  <c r="AU91" i="104" s="1"/>
  <c r="AV29" i="104"/>
  <c r="AV90" i="104" s="1"/>
  <c r="AX31" i="104"/>
  <c r="AX92" i="104" s="1"/>
  <c r="AY28" i="104"/>
  <c r="AY89" i="104" s="1"/>
  <c r="AZ29" i="104"/>
  <c r="AZ90" i="104" s="1"/>
  <c r="BA28" i="104"/>
  <c r="BA89" i="104" s="1"/>
  <c r="BB29" i="104"/>
  <c r="BB90" i="104" s="1"/>
  <c r="BB30" i="104"/>
  <c r="BB91" i="104" s="1"/>
  <c r="BC29" i="104"/>
  <c r="BC90" i="104" s="1"/>
  <c r="BC27" i="104"/>
  <c r="BC88" i="104" s="1"/>
  <c r="BE30" i="104"/>
  <c r="BE91" i="104" s="1"/>
  <c r="BF30" i="104"/>
  <c r="BF91" i="104" s="1"/>
  <c r="BF29" i="104"/>
  <c r="BF90" i="104" s="1"/>
  <c r="BF27" i="104"/>
  <c r="BF88" i="104" s="1"/>
  <c r="BG27" i="104"/>
  <c r="BG88" i="104" s="1"/>
  <c r="BI30" i="104"/>
  <c r="BI91" i="104" s="1"/>
  <c r="BJ31" i="104"/>
  <c r="BJ92" i="104" s="1"/>
  <c r="BK30" i="104"/>
  <c r="BK91" i="104" s="1"/>
  <c r="BM29" i="104"/>
  <c r="BM90" i="104" s="1"/>
  <c r="AS27" i="104"/>
  <c r="AS88" i="104" s="1"/>
  <c r="AT27" i="104"/>
  <c r="AT88" i="104" s="1"/>
  <c r="AW30" i="104"/>
  <c r="AW91" i="104" s="1"/>
  <c r="AY29" i="104"/>
  <c r="AY90" i="104" s="1"/>
  <c r="AX27" i="104"/>
  <c r="AX88" i="104" s="1"/>
  <c r="AY27" i="104"/>
  <c r="AY88" i="104" s="1"/>
  <c r="AZ27" i="104"/>
  <c r="AZ88" i="104" s="1"/>
  <c r="BA27" i="104"/>
  <c r="BA88" i="104" s="1"/>
  <c r="BC30" i="104"/>
  <c r="BC91" i="104" s="1"/>
  <c r="BB27" i="104"/>
  <c r="BB88" i="104" s="1"/>
  <c r="BD29" i="104"/>
  <c r="BD90" i="104" s="1"/>
  <c r="BE31" i="104"/>
  <c r="BE92" i="104" s="1"/>
  <c r="BF31" i="104"/>
  <c r="BF92" i="104" s="1"/>
  <c r="BG30" i="104"/>
  <c r="BG91" i="104" s="1"/>
  <c r="BG29" i="104"/>
  <c r="BG90" i="104" s="1"/>
  <c r="BH30" i="104"/>
  <c r="BH91" i="104" s="1"/>
  <c r="BH27" i="104"/>
  <c r="BH88" i="104" s="1"/>
  <c r="BJ28" i="104"/>
  <c r="BJ89" i="104" s="1"/>
  <c r="BK31" i="104"/>
  <c r="BK92" i="104" s="1"/>
  <c r="BK28" i="104"/>
  <c r="BK89" i="104" s="1"/>
  <c r="BL29" i="104"/>
  <c r="BL90" i="104" s="1"/>
  <c r="BM27" i="104"/>
  <c r="BM88" i="104" s="1"/>
  <c r="AT28" i="104"/>
  <c r="AT89" i="104" s="1"/>
  <c r="AV30" i="104"/>
  <c r="AV91" i="104" s="1"/>
  <c r="AW29" i="104"/>
  <c r="AW90" i="104" s="1"/>
  <c r="AY30" i="104"/>
  <c r="AY91" i="104" s="1"/>
  <c r="AZ31" i="104"/>
  <c r="AZ92" i="104" s="1"/>
  <c r="AZ28" i="104"/>
  <c r="AZ89" i="104" s="1"/>
  <c r="BA30" i="104"/>
  <c r="BA91" i="104" s="1"/>
  <c r="BB31" i="104"/>
  <c r="BB92" i="104" s="1"/>
  <c r="BC28" i="104"/>
  <c r="BC89" i="104" s="1"/>
  <c r="BD30" i="104"/>
  <c r="BD91" i="104" s="1"/>
  <c r="BD28" i="104"/>
  <c r="BD89" i="104" s="1"/>
  <c r="BD27" i="104"/>
  <c r="BD88" i="104" s="1"/>
  <c r="BF28" i="104"/>
  <c r="BF89" i="104" s="1"/>
  <c r="BG31" i="104"/>
  <c r="BG92" i="104" s="1"/>
  <c r="BH29" i="104"/>
  <c r="BH90" i="104" s="1"/>
  <c r="BH28" i="104"/>
  <c r="BH89" i="104" s="1"/>
  <c r="BI29" i="104"/>
  <c r="BI90" i="104" s="1"/>
  <c r="BJ29" i="104"/>
  <c r="BJ90" i="104" s="1"/>
  <c r="BK29" i="104"/>
  <c r="BK90" i="104" s="1"/>
  <c r="BM28" i="104"/>
  <c r="BM89" i="104" s="1"/>
  <c r="BK27" i="104"/>
  <c r="BK88" i="104" s="1"/>
  <c r="BM31" i="104"/>
  <c r="BM92" i="104" s="1"/>
  <c r="AU29" i="104"/>
  <c r="AU90" i="104" s="1"/>
  <c r="AV31" i="104"/>
  <c r="AV92" i="104" s="1"/>
  <c r="AX30" i="104"/>
  <c r="AX91" i="104" s="1"/>
  <c r="AY31" i="104"/>
  <c r="AY92" i="104" s="1"/>
  <c r="AZ30" i="104"/>
  <c r="AZ91" i="104" s="1"/>
  <c r="BA29" i="104"/>
  <c r="BA90" i="104" s="1"/>
  <c r="BA31" i="104"/>
  <c r="BA92" i="104" s="1"/>
  <c r="BB28" i="104"/>
  <c r="BB89" i="104" s="1"/>
  <c r="BC31" i="104"/>
  <c r="BC92" i="104" s="1"/>
  <c r="BD31" i="104"/>
  <c r="BD92" i="104" s="1"/>
  <c r="BE29" i="104"/>
  <c r="BE90" i="104" s="1"/>
  <c r="BE28" i="104"/>
  <c r="BE89" i="104" s="1"/>
  <c r="BE27" i="104"/>
  <c r="BE88" i="104" s="1"/>
  <c r="BG28" i="104"/>
  <c r="BG89" i="104" s="1"/>
  <c r="BH31" i="104"/>
  <c r="BH92" i="104" s="1"/>
  <c r="BI31" i="104"/>
  <c r="BI92" i="104" s="1"/>
  <c r="BI28" i="104"/>
  <c r="BI89" i="104" s="1"/>
  <c r="BI27" i="104"/>
  <c r="BI88" i="104" s="1"/>
  <c r="BJ27" i="104"/>
  <c r="BJ88" i="104" s="1"/>
  <c r="BL31" i="104"/>
  <c r="BL92" i="104" s="1"/>
  <c r="BL30" i="104"/>
  <c r="BL91" i="104" s="1"/>
  <c r="BM30" i="104"/>
  <c r="BM91" i="104" s="1"/>
  <c r="BJ30" i="104"/>
  <c r="BJ91" i="104" s="1"/>
  <c r="BL27" i="104"/>
  <c r="BL88" i="104" s="1"/>
  <c r="BL28" i="104"/>
  <c r="BL89" i="104" s="1"/>
  <c r="Y22" i="104"/>
  <c r="Y83" i="104" s="1"/>
  <c r="Y24" i="104"/>
  <c r="Y85" i="104" s="1"/>
  <c r="Y23" i="104"/>
  <c r="Y84" i="104" s="1"/>
  <c r="Z22" i="104"/>
  <c r="Z83" i="104" s="1"/>
  <c r="AA24" i="104"/>
  <c r="AA85" i="104" s="1"/>
  <c r="AA22" i="104"/>
  <c r="AA83" i="104" s="1"/>
  <c r="Z24" i="104"/>
  <c r="Z85" i="104" s="1"/>
  <c r="AA23" i="104"/>
  <c r="AA84" i="104" s="1"/>
  <c r="Z23" i="104"/>
  <c r="Z84" i="104" s="1"/>
  <c r="AB24" i="104"/>
  <c r="AB85" i="104" s="1"/>
  <c r="AB23" i="104"/>
  <c r="AB84" i="104" s="1"/>
  <c r="AB22" i="104"/>
  <c r="AB83" i="104" s="1"/>
  <c r="AC22" i="104"/>
  <c r="AC83" i="104" s="1"/>
  <c r="AC23" i="104"/>
  <c r="AC84" i="104" s="1"/>
  <c r="AC24" i="104"/>
  <c r="AC85" i="104" s="1"/>
  <c r="AD22" i="104"/>
  <c r="AD83" i="104" s="1"/>
  <c r="AD24" i="104"/>
  <c r="AD85" i="104" s="1"/>
  <c r="AD23" i="104"/>
  <c r="AD84" i="104" s="1"/>
  <c r="AE22" i="104"/>
  <c r="AE83" i="104" s="1"/>
  <c r="AE23" i="104"/>
  <c r="AE84" i="104" s="1"/>
  <c r="AE24" i="104"/>
  <c r="AE85" i="104" s="1"/>
  <c r="AF22" i="104"/>
  <c r="AF83" i="104" s="1"/>
  <c r="AF23" i="104"/>
  <c r="AF84" i="104" s="1"/>
  <c r="AF24" i="104"/>
  <c r="AF85" i="104" s="1"/>
  <c r="AG22" i="104"/>
  <c r="AG83" i="104" s="1"/>
  <c r="AG23" i="104"/>
  <c r="AG84" i="104" s="1"/>
  <c r="AG24" i="104"/>
  <c r="AG85" i="104" s="1"/>
  <c r="AH24" i="104"/>
  <c r="AH85" i="104" s="1"/>
  <c r="AH23" i="104"/>
  <c r="AH84" i="104" s="1"/>
  <c r="AH22" i="104"/>
  <c r="AH83" i="104" s="1"/>
  <c r="AI23" i="104"/>
  <c r="AI84" i="104" s="1"/>
  <c r="AI22" i="104"/>
  <c r="AI83" i="104" s="1"/>
  <c r="AI24" i="104"/>
  <c r="AI85" i="104" s="1"/>
  <c r="AJ22" i="104"/>
  <c r="AJ83" i="104" s="1"/>
  <c r="AJ23" i="104"/>
  <c r="AJ84" i="104" s="1"/>
  <c r="AJ24" i="104"/>
  <c r="AJ85" i="104" s="1"/>
  <c r="AK22" i="104"/>
  <c r="AK83" i="104" s="1"/>
  <c r="AK23" i="104"/>
  <c r="AK84" i="104" s="1"/>
  <c r="AK24" i="104"/>
  <c r="AK85" i="104" s="1"/>
  <c r="AL24" i="104"/>
  <c r="AL85" i="104" s="1"/>
  <c r="AL23" i="104"/>
  <c r="AL84" i="104" s="1"/>
  <c r="AL22" i="104"/>
  <c r="AL83" i="104" s="1"/>
  <c r="AM23" i="104"/>
  <c r="AM84" i="104" s="1"/>
  <c r="AM22" i="104"/>
  <c r="AM83" i="104" s="1"/>
  <c r="AM24" i="104"/>
  <c r="AM85" i="104" s="1"/>
  <c r="AN24" i="104"/>
  <c r="AN85" i="104" s="1"/>
  <c r="AN22" i="104"/>
  <c r="AN83" i="104" s="1"/>
  <c r="AN23" i="104"/>
  <c r="AN84" i="104" s="1"/>
  <c r="AO24" i="104"/>
  <c r="AO85" i="104" s="1"/>
  <c r="AO22" i="104"/>
  <c r="AO83" i="104" s="1"/>
  <c r="AO23" i="104"/>
  <c r="AO84" i="104" s="1"/>
  <c r="AP22" i="104"/>
  <c r="AP83" i="104" s="1"/>
  <c r="AP23" i="104"/>
  <c r="AP84" i="104" s="1"/>
  <c r="AP24" i="104"/>
  <c r="AP85" i="104" s="1"/>
  <c r="AQ22" i="104"/>
  <c r="AQ83" i="104" s="1"/>
  <c r="AQ23" i="104"/>
  <c r="AQ84" i="104" s="1"/>
  <c r="AQ24" i="104"/>
  <c r="AQ85" i="104" s="1"/>
  <c r="AR24" i="104"/>
  <c r="AR85" i="104" s="1"/>
  <c r="AR23" i="104"/>
  <c r="AR84" i="104" s="1"/>
  <c r="AR22" i="104"/>
  <c r="AR83" i="104" s="1"/>
  <c r="AS24" i="104"/>
  <c r="AS85" i="104" s="1"/>
  <c r="AS23" i="104"/>
  <c r="AS84" i="104" s="1"/>
  <c r="AS22" i="104"/>
  <c r="AS83" i="104" s="1"/>
  <c r="AT23" i="104"/>
  <c r="AT84" i="104" s="1"/>
  <c r="AT24" i="104"/>
  <c r="AT85" i="104" s="1"/>
  <c r="AT22" i="104"/>
  <c r="AT83" i="104" s="1"/>
  <c r="AU23" i="104"/>
  <c r="AU84" i="104" s="1"/>
  <c r="AU22" i="104"/>
  <c r="AU83" i="104" s="1"/>
  <c r="AU24" i="104"/>
  <c r="AU85" i="104" s="1"/>
  <c r="AV23" i="104"/>
  <c r="AV84" i="104" s="1"/>
  <c r="AV24" i="104"/>
  <c r="AV85" i="104" s="1"/>
  <c r="AV22" i="104"/>
  <c r="AV83" i="104" s="1"/>
  <c r="AW24" i="104"/>
  <c r="AW85" i="104" s="1"/>
  <c r="AW22" i="104"/>
  <c r="AW83" i="104" s="1"/>
  <c r="AW23" i="104"/>
  <c r="AW84" i="104" s="1"/>
  <c r="AX22" i="104"/>
  <c r="AX83" i="104" s="1"/>
  <c r="AX24" i="104"/>
  <c r="AX85" i="104" s="1"/>
  <c r="AX23" i="104"/>
  <c r="AX84" i="104" s="1"/>
  <c r="AY23" i="104"/>
  <c r="AY84" i="104" s="1"/>
  <c r="AY22" i="104"/>
  <c r="AY83" i="104" s="1"/>
  <c r="AY24" i="104"/>
  <c r="AY85" i="104" s="1"/>
  <c r="AZ24" i="104"/>
  <c r="AZ85" i="104" s="1"/>
  <c r="AZ23" i="104"/>
  <c r="AZ84" i="104" s="1"/>
  <c r="AZ22" i="104"/>
  <c r="AZ83" i="104" s="1"/>
  <c r="BA23" i="104"/>
  <c r="BA84" i="104" s="1"/>
  <c r="BA24" i="104"/>
  <c r="BA85" i="104" s="1"/>
  <c r="BA22" i="104"/>
  <c r="BA83" i="104" s="1"/>
  <c r="BB22" i="104"/>
  <c r="BB83" i="104" s="1"/>
  <c r="BB23" i="104"/>
  <c r="BB84" i="104" s="1"/>
  <c r="BB24" i="104"/>
  <c r="BB85" i="104" s="1"/>
  <c r="BC23" i="104"/>
  <c r="BC84" i="104" s="1"/>
  <c r="BC24" i="104"/>
  <c r="BC85" i="104" s="1"/>
  <c r="BC22" i="104"/>
  <c r="BC83" i="104" s="1"/>
  <c r="BD23" i="104"/>
  <c r="BD84" i="104" s="1"/>
  <c r="BD22" i="104"/>
  <c r="BD83" i="104" s="1"/>
  <c r="BD24" i="104"/>
  <c r="BD85" i="104" s="1"/>
  <c r="BE23" i="104"/>
  <c r="BE84" i="104" s="1"/>
  <c r="BE22" i="104"/>
  <c r="BE83" i="104" s="1"/>
  <c r="BE24" i="104"/>
  <c r="BE85" i="104" s="1"/>
  <c r="BF24" i="104"/>
  <c r="BF85" i="104" s="1"/>
  <c r="BF22" i="104"/>
  <c r="BF83" i="104" s="1"/>
  <c r="BF23" i="104"/>
  <c r="BF84" i="104" s="1"/>
  <c r="BG24" i="104"/>
  <c r="BG85" i="104" s="1"/>
  <c r="BG23" i="104"/>
  <c r="BG84" i="104" s="1"/>
  <c r="BG22" i="104"/>
  <c r="BG83" i="104" s="1"/>
  <c r="BH22" i="104"/>
  <c r="BH83" i="104" s="1"/>
  <c r="BH23" i="104"/>
  <c r="BH84" i="104" s="1"/>
  <c r="BH24" i="104"/>
  <c r="BH85" i="104" s="1"/>
  <c r="BI22" i="104"/>
  <c r="BI83" i="104" s="1"/>
  <c r="BI24" i="104"/>
  <c r="BI85" i="104" s="1"/>
  <c r="BI23" i="104"/>
  <c r="BI84" i="104" s="1"/>
  <c r="BJ22" i="104"/>
  <c r="BJ83" i="104" s="1"/>
  <c r="BJ23" i="104"/>
  <c r="BJ84" i="104" s="1"/>
  <c r="BJ24" i="104"/>
  <c r="BJ85" i="104" s="1"/>
  <c r="BK23" i="104"/>
  <c r="BK84" i="104" s="1"/>
  <c r="BK24" i="104"/>
  <c r="BK85" i="104" s="1"/>
  <c r="BK22" i="104"/>
  <c r="BK83" i="104" s="1"/>
  <c r="BL24" i="104"/>
  <c r="BL85" i="104" s="1"/>
  <c r="BL22" i="104"/>
  <c r="BL83" i="104" s="1"/>
  <c r="BP450" i="100" l="1"/>
  <c r="BP546" i="100" s="1"/>
  <c r="BP574" i="100"/>
  <c r="BM23" i="104" s="1"/>
  <c r="BM84" i="104" s="1"/>
  <c r="BP573" i="100"/>
  <c r="BM22" i="104" s="1"/>
  <c r="BM83" i="104" s="1"/>
  <c r="BP449" i="100"/>
  <c r="BP545" i="100" s="1"/>
  <c r="BP575" i="100"/>
  <c r="BM24" i="104" s="1"/>
  <c r="BM85" i="104" s="1"/>
  <c r="BP451" i="100"/>
  <c r="BP547" i="100" s="1"/>
  <c r="BG53" i="104"/>
  <c r="BG56" i="104" s="1"/>
  <c r="BG76" i="104" s="1"/>
  <c r="AF53" i="104"/>
  <c r="AF56" i="104" s="1"/>
  <c r="AF76" i="104" s="1"/>
  <c r="AC53" i="104"/>
  <c r="AC54" i="104" s="1"/>
  <c r="AC74" i="104" s="1"/>
  <c r="BM53" i="104"/>
  <c r="BM54" i="104" s="1"/>
  <c r="BM74" i="104" s="1"/>
  <c r="BA53" i="104"/>
  <c r="BA63" i="104" s="1"/>
  <c r="AV53" i="104"/>
  <c r="AV63" i="104" s="1"/>
  <c r="AR53" i="104"/>
  <c r="AR54" i="104" s="1"/>
  <c r="AR74" i="104" s="1"/>
  <c r="AK53" i="104"/>
  <c r="AK63" i="104" s="1"/>
  <c r="BF53" i="104"/>
  <c r="BF63" i="104" s="1"/>
  <c r="AT53" i="104"/>
  <c r="AT56" i="104" s="1"/>
  <c r="AT76" i="104" s="1"/>
  <c r="AA53" i="104"/>
  <c r="AA54" i="104" s="1"/>
  <c r="AA74" i="104" s="1"/>
  <c r="AY53" i="104"/>
  <c r="AY63" i="104" s="1"/>
  <c r="X53" i="104"/>
  <c r="X63" i="104" s="1"/>
  <c r="V53" i="104"/>
  <c r="V57" i="104" s="1"/>
  <c r="V77" i="104" s="1"/>
  <c r="AG53" i="104"/>
  <c r="AG55" i="104" s="1"/>
  <c r="AG75" i="104" s="1"/>
  <c r="BB53" i="104"/>
  <c r="BL53" i="104"/>
  <c r="BC53" i="104"/>
  <c r="N53" i="104"/>
  <c r="S53" i="104"/>
  <c r="AC57" i="104"/>
  <c r="AC77" i="104" s="1"/>
  <c r="AC55" i="104"/>
  <c r="AC75" i="104" s="1"/>
  <c r="AC56" i="104"/>
  <c r="AC76" i="104" s="1"/>
  <c r="BH53" i="104"/>
  <c r="AO53" i="104"/>
  <c r="BD53" i="104"/>
  <c r="AJ53" i="104"/>
  <c r="R53" i="104"/>
  <c r="AU53" i="104"/>
  <c r="AD53" i="104"/>
  <c r="BJ53" i="104"/>
  <c r="BI53" i="104"/>
  <c r="AX53" i="104"/>
  <c r="AS53" i="104"/>
  <c r="AN53" i="104"/>
  <c r="AW53" i="104"/>
  <c r="AP53" i="104"/>
  <c r="AL53" i="104"/>
  <c r="AH53" i="104"/>
  <c r="BE53" i="104"/>
  <c r="AQ53" i="104"/>
  <c r="O53" i="104"/>
  <c r="W53" i="104"/>
  <c r="T53" i="104"/>
  <c r="AG56" i="104"/>
  <c r="AG76" i="104" s="1"/>
  <c r="P53" i="104"/>
  <c r="BK53" i="104"/>
  <c r="AZ53" i="104"/>
  <c r="Y53" i="104"/>
  <c r="AM53" i="104"/>
  <c r="AI53" i="104"/>
  <c r="AE53" i="104"/>
  <c r="AB53" i="104"/>
  <c r="Z53" i="104"/>
  <c r="Q53" i="104"/>
  <c r="U53" i="104"/>
  <c r="AT54" i="104" l="1"/>
  <c r="AT74" i="104" s="1"/>
  <c r="X55" i="104"/>
  <c r="X75" i="104" s="1"/>
  <c r="AV56" i="104"/>
  <c r="AV76" i="104" s="1"/>
  <c r="AG54" i="104"/>
  <c r="AG74" i="104" s="1"/>
  <c r="BG57" i="104"/>
  <c r="BG77" i="104" s="1"/>
  <c r="AG63" i="104"/>
  <c r="AG64" i="104" s="1"/>
  <c r="AG78" i="104" s="1"/>
  <c r="AC63" i="104"/>
  <c r="AC65" i="104" s="1"/>
  <c r="AC79" i="104" s="1"/>
  <c r="AA63" i="104"/>
  <c r="AA64" i="104" s="1"/>
  <c r="AA78" i="104" s="1"/>
  <c r="BA56" i="104"/>
  <c r="BA76" i="104" s="1"/>
  <c r="AF54" i="104"/>
  <c r="AF74" i="104" s="1"/>
  <c r="BF55" i="104"/>
  <c r="BF75" i="104" s="1"/>
  <c r="BA57" i="104"/>
  <c r="BA77" i="104" s="1"/>
  <c r="BG63" i="104"/>
  <c r="BG64" i="104" s="1"/>
  <c r="BG78" i="104" s="1"/>
  <c r="X56" i="104"/>
  <c r="X76" i="104" s="1"/>
  <c r="BF54" i="104"/>
  <c r="BF74" i="104" s="1"/>
  <c r="V63" i="104"/>
  <c r="V64" i="104" s="1"/>
  <c r="V78" i="104" s="1"/>
  <c r="AF55" i="104"/>
  <c r="AF75" i="104" s="1"/>
  <c r="AV54" i="104"/>
  <c r="AV74" i="104" s="1"/>
  <c r="AF63" i="104"/>
  <c r="AF64" i="104" s="1"/>
  <c r="AF78" i="104" s="1"/>
  <c r="BG54" i="104"/>
  <c r="BG74" i="104" s="1"/>
  <c r="BG55" i="104"/>
  <c r="BG75" i="104" s="1"/>
  <c r="V56" i="104"/>
  <c r="V76" i="104" s="1"/>
  <c r="X57" i="104"/>
  <c r="X77" i="104" s="1"/>
  <c r="X54" i="104"/>
  <c r="X74" i="104" s="1"/>
  <c r="AT55" i="104"/>
  <c r="AT75" i="104" s="1"/>
  <c r="BF56" i="104"/>
  <c r="BF76" i="104" s="1"/>
  <c r="BF57" i="104"/>
  <c r="BF77" i="104" s="1"/>
  <c r="BA54" i="104"/>
  <c r="BA74" i="104" s="1"/>
  <c r="BA55" i="104"/>
  <c r="BA75" i="104" s="1"/>
  <c r="AF57" i="104"/>
  <c r="AF77" i="104" s="1"/>
  <c r="V55" i="104"/>
  <c r="V75" i="104" s="1"/>
  <c r="V54" i="104"/>
  <c r="V74" i="104" s="1"/>
  <c r="AT57" i="104"/>
  <c r="AT77" i="104" s="1"/>
  <c r="AV57" i="104"/>
  <c r="AV77" i="104" s="1"/>
  <c r="BM55" i="104"/>
  <c r="BM75" i="104" s="1"/>
  <c r="AA55" i="104"/>
  <c r="AA75" i="104" s="1"/>
  <c r="AR57" i="104"/>
  <c r="AR77" i="104" s="1"/>
  <c r="AG57" i="104"/>
  <c r="AG77" i="104" s="1"/>
  <c r="AA56" i="104"/>
  <c r="AA76" i="104" s="1"/>
  <c r="AR55" i="104"/>
  <c r="AR75" i="104" s="1"/>
  <c r="AY57" i="104"/>
  <c r="AY77" i="104" s="1"/>
  <c r="AA57" i="104"/>
  <c r="AA77" i="104" s="1"/>
  <c r="AK56" i="104"/>
  <c r="AK76" i="104" s="1"/>
  <c r="AR56" i="104"/>
  <c r="AR76" i="104" s="1"/>
  <c r="AT63" i="104"/>
  <c r="AT66" i="104" s="1"/>
  <c r="AT80" i="104" s="1"/>
  <c r="AR63" i="104"/>
  <c r="AR66" i="104" s="1"/>
  <c r="AR80" i="104" s="1"/>
  <c r="AY55" i="104"/>
  <c r="AY75" i="104" s="1"/>
  <c r="AY56" i="104"/>
  <c r="AY76" i="104" s="1"/>
  <c r="AY54" i="104"/>
  <c r="AY74" i="104" s="1"/>
  <c r="BM56" i="104"/>
  <c r="BM76" i="104" s="1"/>
  <c r="AK55" i="104"/>
  <c r="AK75" i="104" s="1"/>
  <c r="BM63" i="104"/>
  <c r="BM64" i="104" s="1"/>
  <c r="BM78" i="104" s="1"/>
  <c r="AK54" i="104"/>
  <c r="AK57" i="104"/>
  <c r="AK77" i="104" s="1"/>
  <c r="AV55" i="104"/>
  <c r="AV75" i="104" s="1"/>
  <c r="BM57" i="104"/>
  <c r="BM77" i="104" s="1"/>
  <c r="Q57" i="104"/>
  <c r="Q77" i="104" s="1"/>
  <c r="Q55" i="104"/>
  <c r="Q75" i="104" s="1"/>
  <c r="Q54" i="104"/>
  <c r="Q74" i="104" s="1"/>
  <c r="Q56" i="104"/>
  <c r="Q76" i="104" s="1"/>
  <c r="Q63" i="104"/>
  <c r="AI54" i="104"/>
  <c r="AI74" i="104" s="1"/>
  <c r="AI55" i="104"/>
  <c r="AI75" i="104" s="1"/>
  <c r="AI56" i="104"/>
  <c r="AI76" i="104" s="1"/>
  <c r="AI63" i="104"/>
  <c r="AI57" i="104"/>
  <c r="AI77" i="104" s="1"/>
  <c r="BK56" i="104"/>
  <c r="BK76" i="104" s="1"/>
  <c r="BK54" i="104"/>
  <c r="BK74" i="104" s="1"/>
  <c r="BK57" i="104"/>
  <c r="BK77" i="104" s="1"/>
  <c r="BK63" i="104"/>
  <c r="BK55" i="104"/>
  <c r="BK75" i="104" s="1"/>
  <c r="O56" i="104"/>
  <c r="O76" i="104" s="1"/>
  <c r="O54" i="104"/>
  <c r="O74" i="104" s="1"/>
  <c r="O57" i="104"/>
  <c r="O77" i="104" s="1"/>
  <c r="O55" i="104"/>
  <c r="O75" i="104" s="1"/>
  <c r="O63" i="104"/>
  <c r="AL57" i="104"/>
  <c r="AL77" i="104" s="1"/>
  <c r="AL56" i="104"/>
  <c r="AL76" i="104" s="1"/>
  <c r="AL54" i="104"/>
  <c r="AL74" i="104" s="1"/>
  <c r="AL55" i="104"/>
  <c r="AL75" i="104" s="1"/>
  <c r="AL63" i="104"/>
  <c r="AS54" i="104"/>
  <c r="AS74" i="104" s="1"/>
  <c r="AS57" i="104"/>
  <c r="AS77" i="104" s="1"/>
  <c r="AS56" i="104"/>
  <c r="AS76" i="104" s="1"/>
  <c r="AS55" i="104"/>
  <c r="AS75" i="104" s="1"/>
  <c r="AS63" i="104"/>
  <c r="AD54" i="104"/>
  <c r="AD74" i="104" s="1"/>
  <c r="AD63" i="104"/>
  <c r="AD56" i="104"/>
  <c r="AD76" i="104" s="1"/>
  <c r="AD55" i="104"/>
  <c r="AD75" i="104" s="1"/>
  <c r="AD57" i="104"/>
  <c r="AD77" i="104" s="1"/>
  <c r="BD54" i="104"/>
  <c r="BD74" i="104" s="1"/>
  <c r="BD55" i="104"/>
  <c r="BD75" i="104" s="1"/>
  <c r="BD57" i="104"/>
  <c r="BD77" i="104" s="1"/>
  <c r="BD56" i="104"/>
  <c r="BD76" i="104" s="1"/>
  <c r="BD63" i="104"/>
  <c r="BL56" i="104"/>
  <c r="BL76" i="104" s="1"/>
  <c r="BL57" i="104"/>
  <c r="BL77" i="104" s="1"/>
  <c r="BL54" i="104"/>
  <c r="BL74" i="104" s="1"/>
  <c r="BL55" i="104"/>
  <c r="BL75" i="104" s="1"/>
  <c r="BL63" i="104"/>
  <c r="AY65" i="104"/>
  <c r="AY79" i="104" s="1"/>
  <c r="AY66" i="104"/>
  <c r="AY80" i="104" s="1"/>
  <c r="AY64" i="104"/>
  <c r="AY78" i="104" s="1"/>
  <c r="Z56" i="104"/>
  <c r="Z76" i="104" s="1"/>
  <c r="Z63" i="104"/>
  <c r="Z55" i="104"/>
  <c r="Z75" i="104" s="1"/>
  <c r="Z57" i="104"/>
  <c r="Z77" i="104" s="1"/>
  <c r="Z54" i="104"/>
  <c r="Z74" i="104" s="1"/>
  <c r="AM55" i="104"/>
  <c r="AM75" i="104" s="1"/>
  <c r="AM63" i="104"/>
  <c r="AM54" i="104"/>
  <c r="AM74" i="104" s="1"/>
  <c r="AM57" i="104"/>
  <c r="AM77" i="104" s="1"/>
  <c r="AM56" i="104"/>
  <c r="AM76" i="104" s="1"/>
  <c r="P63" i="104"/>
  <c r="P55" i="104"/>
  <c r="P75" i="104" s="1"/>
  <c r="P56" i="104"/>
  <c r="P76" i="104" s="1"/>
  <c r="P54" i="104"/>
  <c r="P74" i="104" s="1"/>
  <c r="P57" i="104"/>
  <c r="P77" i="104" s="1"/>
  <c r="AQ54" i="104"/>
  <c r="AQ74" i="104" s="1"/>
  <c r="AQ57" i="104"/>
  <c r="AQ77" i="104" s="1"/>
  <c r="AQ63" i="104"/>
  <c r="AQ55" i="104"/>
  <c r="AQ75" i="104" s="1"/>
  <c r="AQ56" i="104"/>
  <c r="AQ76" i="104" s="1"/>
  <c r="AP63" i="104"/>
  <c r="AP56" i="104"/>
  <c r="AP76" i="104" s="1"/>
  <c r="AP55" i="104"/>
  <c r="AP75" i="104" s="1"/>
  <c r="AP57" i="104"/>
  <c r="AP77" i="104" s="1"/>
  <c r="AP54" i="104"/>
  <c r="AP74" i="104" s="1"/>
  <c r="AX54" i="104"/>
  <c r="AX74" i="104" s="1"/>
  <c r="AX57" i="104"/>
  <c r="AX77" i="104" s="1"/>
  <c r="AX56" i="104"/>
  <c r="AX76" i="104" s="1"/>
  <c r="AX55" i="104"/>
  <c r="AX75" i="104" s="1"/>
  <c r="AX63" i="104"/>
  <c r="AU63" i="104"/>
  <c r="AU56" i="104"/>
  <c r="AU76" i="104" s="1"/>
  <c r="AU55" i="104"/>
  <c r="AU75" i="104" s="1"/>
  <c r="AU57" i="104"/>
  <c r="AU77" i="104" s="1"/>
  <c r="AU54" i="104"/>
  <c r="AU74" i="104" s="1"/>
  <c r="AO57" i="104"/>
  <c r="AO77" i="104" s="1"/>
  <c r="AO54" i="104"/>
  <c r="AO74" i="104" s="1"/>
  <c r="AO56" i="104"/>
  <c r="AO76" i="104" s="1"/>
  <c r="AO55" i="104"/>
  <c r="AO75" i="104" s="1"/>
  <c r="AO63" i="104"/>
  <c r="S54" i="104"/>
  <c r="S74" i="104" s="1"/>
  <c r="S56" i="104"/>
  <c r="S76" i="104" s="1"/>
  <c r="S55" i="104"/>
  <c r="S75" i="104" s="1"/>
  <c r="S57" i="104"/>
  <c r="S77" i="104" s="1"/>
  <c r="S63" i="104"/>
  <c r="AK66" i="104"/>
  <c r="AK80" i="104" s="1"/>
  <c r="AK64" i="104"/>
  <c r="AK78" i="104" s="1"/>
  <c r="AK65" i="104"/>
  <c r="AK79" i="104" s="1"/>
  <c r="AB54" i="104"/>
  <c r="AB74" i="104" s="1"/>
  <c r="AB57" i="104"/>
  <c r="AB77" i="104" s="1"/>
  <c r="AB56" i="104"/>
  <c r="AB76" i="104" s="1"/>
  <c r="AB55" i="104"/>
  <c r="AB75" i="104" s="1"/>
  <c r="AB63" i="104"/>
  <c r="Y54" i="104"/>
  <c r="Y74" i="104" s="1"/>
  <c r="Y57" i="104"/>
  <c r="Y77" i="104" s="1"/>
  <c r="Y55" i="104"/>
  <c r="Y75" i="104" s="1"/>
  <c r="Y56" i="104"/>
  <c r="Y76" i="104" s="1"/>
  <c r="Y63" i="104"/>
  <c r="T56" i="104"/>
  <c r="T76" i="104" s="1"/>
  <c r="T57" i="104"/>
  <c r="T77" i="104" s="1"/>
  <c r="T63" i="104"/>
  <c r="T55" i="104"/>
  <c r="T75" i="104" s="1"/>
  <c r="T54" i="104"/>
  <c r="T74" i="104" s="1"/>
  <c r="BE57" i="104"/>
  <c r="BE77" i="104" s="1"/>
  <c r="BE63" i="104"/>
  <c r="BE54" i="104"/>
  <c r="BE74" i="104" s="1"/>
  <c r="BE55" i="104"/>
  <c r="BE75" i="104" s="1"/>
  <c r="BE56" i="104"/>
  <c r="BE76" i="104" s="1"/>
  <c r="AW54" i="104"/>
  <c r="AW74" i="104" s="1"/>
  <c r="AW63" i="104"/>
  <c r="AW55" i="104"/>
  <c r="AW75" i="104" s="1"/>
  <c r="AW56" i="104"/>
  <c r="AW76" i="104" s="1"/>
  <c r="AW57" i="104"/>
  <c r="AW77" i="104" s="1"/>
  <c r="BI54" i="104"/>
  <c r="BI74" i="104" s="1"/>
  <c r="BI57" i="104"/>
  <c r="BI77" i="104" s="1"/>
  <c r="BI55" i="104"/>
  <c r="BI75" i="104" s="1"/>
  <c r="BI56" i="104"/>
  <c r="BI76" i="104" s="1"/>
  <c r="BI63" i="104"/>
  <c r="R54" i="104"/>
  <c r="R74" i="104" s="1"/>
  <c r="R56" i="104"/>
  <c r="R76" i="104" s="1"/>
  <c r="R55" i="104"/>
  <c r="R75" i="104" s="1"/>
  <c r="R57" i="104"/>
  <c r="R77" i="104" s="1"/>
  <c r="R63" i="104"/>
  <c r="BH63" i="104"/>
  <c r="BH57" i="104"/>
  <c r="BH77" i="104" s="1"/>
  <c r="BH54" i="104"/>
  <c r="BH74" i="104" s="1"/>
  <c r="BH56" i="104"/>
  <c r="BH76" i="104" s="1"/>
  <c r="BH55" i="104"/>
  <c r="BH75" i="104" s="1"/>
  <c r="BG65" i="104"/>
  <c r="BG79" i="104" s="1"/>
  <c r="N55" i="104"/>
  <c r="N75" i="104" s="1"/>
  <c r="N56" i="104"/>
  <c r="N76" i="104" s="1"/>
  <c r="N63" i="104"/>
  <c r="N54" i="104"/>
  <c r="N74" i="104" s="1"/>
  <c r="N57" i="104"/>
  <c r="N77" i="104" s="1"/>
  <c r="BF66" i="104"/>
  <c r="BF80" i="104" s="1"/>
  <c r="BF65" i="104"/>
  <c r="BF79" i="104" s="1"/>
  <c r="BF64" i="104"/>
  <c r="BF78" i="104" s="1"/>
  <c r="AV64" i="104"/>
  <c r="AV78" i="104" s="1"/>
  <c r="AV66" i="104"/>
  <c r="AV80" i="104" s="1"/>
  <c r="AV65" i="104"/>
  <c r="AV79" i="104" s="1"/>
  <c r="BA65" i="104"/>
  <c r="BA79" i="104" s="1"/>
  <c r="BA64" i="104"/>
  <c r="BA78" i="104" s="1"/>
  <c r="BA66" i="104"/>
  <c r="BA80" i="104" s="1"/>
  <c r="U54" i="104"/>
  <c r="U74" i="104" s="1"/>
  <c r="U63" i="104"/>
  <c r="U57" i="104"/>
  <c r="U77" i="104" s="1"/>
  <c r="U56" i="104"/>
  <c r="U76" i="104" s="1"/>
  <c r="U55" i="104"/>
  <c r="U75" i="104" s="1"/>
  <c r="AE54" i="104"/>
  <c r="AE74" i="104" s="1"/>
  <c r="AE63" i="104"/>
  <c r="AE55" i="104"/>
  <c r="AE75" i="104" s="1"/>
  <c r="AE57" i="104"/>
  <c r="AE77" i="104" s="1"/>
  <c r="AE56" i="104"/>
  <c r="AE76" i="104" s="1"/>
  <c r="AZ63" i="104"/>
  <c r="AZ55" i="104"/>
  <c r="AZ75" i="104" s="1"/>
  <c r="AZ56" i="104"/>
  <c r="AZ76" i="104" s="1"/>
  <c r="AZ54" i="104"/>
  <c r="AZ74" i="104" s="1"/>
  <c r="AZ57" i="104"/>
  <c r="AZ77" i="104" s="1"/>
  <c r="AG66" i="104"/>
  <c r="AG80" i="104" s="1"/>
  <c r="W54" i="104"/>
  <c r="W74" i="104" s="1"/>
  <c r="W63" i="104"/>
  <c r="W55" i="104"/>
  <c r="W75" i="104" s="1"/>
  <c r="W57" i="104"/>
  <c r="W77" i="104" s="1"/>
  <c r="W56" i="104"/>
  <c r="W76" i="104" s="1"/>
  <c r="AH56" i="104"/>
  <c r="AH76" i="104" s="1"/>
  <c r="AH55" i="104"/>
  <c r="AH75" i="104" s="1"/>
  <c r="AH57" i="104"/>
  <c r="AH77" i="104" s="1"/>
  <c r="AH54" i="104"/>
  <c r="AH74" i="104" s="1"/>
  <c r="AH63" i="104"/>
  <c r="AN56" i="104"/>
  <c r="AN76" i="104" s="1"/>
  <c r="AN57" i="104"/>
  <c r="AN77" i="104" s="1"/>
  <c r="AN55" i="104"/>
  <c r="AN75" i="104" s="1"/>
  <c r="AN54" i="104"/>
  <c r="AN74" i="104" s="1"/>
  <c r="AN63" i="104"/>
  <c r="BJ63" i="104"/>
  <c r="BJ55" i="104"/>
  <c r="BJ75" i="104" s="1"/>
  <c r="BJ54" i="104"/>
  <c r="BJ74" i="104" s="1"/>
  <c r="BJ56" i="104"/>
  <c r="BJ76" i="104" s="1"/>
  <c r="BJ57" i="104"/>
  <c r="BJ77" i="104" s="1"/>
  <c r="AJ57" i="104"/>
  <c r="AJ77" i="104" s="1"/>
  <c r="AJ55" i="104"/>
  <c r="AJ75" i="104" s="1"/>
  <c r="AJ56" i="104"/>
  <c r="AJ76" i="104" s="1"/>
  <c r="AJ54" i="104"/>
  <c r="AJ74" i="104" s="1"/>
  <c r="AJ63" i="104"/>
  <c r="AC58" i="104"/>
  <c r="AC64" i="104"/>
  <c r="AC78" i="104" s="1"/>
  <c r="AC66" i="104"/>
  <c r="AC80" i="104" s="1"/>
  <c r="X66" i="104"/>
  <c r="X80" i="104" s="1"/>
  <c r="X64" i="104"/>
  <c r="X78" i="104" s="1"/>
  <c r="X65" i="104"/>
  <c r="X79" i="104" s="1"/>
  <c r="BC54" i="104"/>
  <c r="BC74" i="104" s="1"/>
  <c r="BC55" i="104"/>
  <c r="BC75" i="104" s="1"/>
  <c r="BC57" i="104"/>
  <c r="BC77" i="104" s="1"/>
  <c r="BC63" i="104"/>
  <c r="BC56" i="104"/>
  <c r="BC76" i="104" s="1"/>
  <c r="BB63" i="104"/>
  <c r="BB56" i="104"/>
  <c r="BB76" i="104" s="1"/>
  <c r="BB55" i="104"/>
  <c r="BB75" i="104" s="1"/>
  <c r="BB57" i="104"/>
  <c r="BB77" i="104" s="1"/>
  <c r="BB54" i="104"/>
  <c r="BB74" i="104" s="1"/>
  <c r="AF65" i="104" l="1"/>
  <c r="AF79" i="104" s="1"/>
  <c r="AF66" i="104"/>
  <c r="AF80" i="104" s="1"/>
  <c r="V66" i="104"/>
  <c r="V80" i="104" s="1"/>
  <c r="AT65" i="104"/>
  <c r="AT79" i="104" s="1"/>
  <c r="AA65" i="104"/>
  <c r="AA79" i="104" s="1"/>
  <c r="AA66" i="104"/>
  <c r="AA80" i="104" s="1"/>
  <c r="V65" i="104"/>
  <c r="V79" i="104" s="1"/>
  <c r="AG65" i="104"/>
  <c r="AG79" i="104" s="1"/>
  <c r="BM65" i="104"/>
  <c r="BM79" i="104" s="1"/>
  <c r="AT58" i="104"/>
  <c r="AF58" i="104"/>
  <c r="AT64" i="104"/>
  <c r="AT78" i="104" s="1"/>
  <c r="BG66" i="104"/>
  <c r="BG80" i="104" s="1"/>
  <c r="BA58" i="104"/>
  <c r="V58" i="104"/>
  <c r="BF58" i="104"/>
  <c r="X58" i="104"/>
  <c r="BG58" i="104"/>
  <c r="AR58" i="104"/>
  <c r="AR64" i="104"/>
  <c r="AR78" i="104" s="1"/>
  <c r="AG58" i="104"/>
  <c r="AR65" i="104"/>
  <c r="AR79" i="104" s="1"/>
  <c r="AA58" i="104"/>
  <c r="BM66" i="104"/>
  <c r="BM80" i="104" s="1"/>
  <c r="BM58" i="104"/>
  <c r="AB58" i="104"/>
  <c r="AY58" i="104"/>
  <c r="AV58" i="104"/>
  <c r="AI58" i="104"/>
  <c r="U58" i="104"/>
  <c r="AU58" i="104"/>
  <c r="BJ58" i="104"/>
  <c r="BG67" i="104"/>
  <c r="BH58" i="104"/>
  <c r="AP58" i="104"/>
  <c r="BD58" i="104"/>
  <c r="AZ58" i="104"/>
  <c r="S58" i="104"/>
  <c r="O58" i="104"/>
  <c r="AH58" i="104"/>
  <c r="P58" i="104"/>
  <c r="AS58" i="104"/>
  <c r="Q58" i="104"/>
  <c r="AK74" i="104"/>
  <c r="AK58" i="104"/>
  <c r="U65" i="104"/>
  <c r="U79" i="104" s="1"/>
  <c r="U66" i="104"/>
  <c r="U80" i="104" s="1"/>
  <c r="U64" i="104"/>
  <c r="U78" i="104" s="1"/>
  <c r="BI58" i="104"/>
  <c r="BE58" i="104"/>
  <c r="BE66" i="104"/>
  <c r="BE80" i="104" s="1"/>
  <c r="BE65" i="104"/>
  <c r="BE79" i="104" s="1"/>
  <c r="BE64" i="104"/>
  <c r="BE78" i="104" s="1"/>
  <c r="AB65" i="104"/>
  <c r="AB79" i="104" s="1"/>
  <c r="AB66" i="104"/>
  <c r="AB80" i="104" s="1"/>
  <c r="AB64" i="104"/>
  <c r="AB78" i="104" s="1"/>
  <c r="S66" i="104"/>
  <c r="S80" i="104" s="1"/>
  <c r="S65" i="104"/>
  <c r="S79" i="104" s="1"/>
  <c r="S64" i="104"/>
  <c r="S78" i="104" s="1"/>
  <c r="AU66" i="104"/>
  <c r="AU80" i="104" s="1"/>
  <c r="AU65" i="104"/>
  <c r="AU79" i="104" s="1"/>
  <c r="AU64" i="104"/>
  <c r="AU78" i="104" s="1"/>
  <c r="AP64" i="104"/>
  <c r="AP78" i="104" s="1"/>
  <c r="AP66" i="104"/>
  <c r="AP80" i="104" s="1"/>
  <c r="AP65" i="104"/>
  <c r="AP79" i="104" s="1"/>
  <c r="AQ64" i="104"/>
  <c r="AQ78" i="104" s="1"/>
  <c r="AQ65" i="104"/>
  <c r="AQ79" i="104" s="1"/>
  <c r="AQ66" i="104"/>
  <c r="AQ80" i="104" s="1"/>
  <c r="P66" i="104"/>
  <c r="P80" i="104" s="1"/>
  <c r="P65" i="104"/>
  <c r="P79" i="104" s="1"/>
  <c r="P64" i="104"/>
  <c r="P78" i="104" s="1"/>
  <c r="BK66" i="104"/>
  <c r="BK80" i="104" s="1"/>
  <c r="BK64" i="104"/>
  <c r="BK78" i="104" s="1"/>
  <c r="BK65" i="104"/>
  <c r="BK79" i="104" s="1"/>
  <c r="BC58" i="104"/>
  <c r="AF67" i="104"/>
  <c r="AC67" i="104"/>
  <c r="BJ65" i="104"/>
  <c r="BJ79" i="104" s="1"/>
  <c r="BJ64" i="104"/>
  <c r="BJ78" i="104" s="1"/>
  <c r="BJ66" i="104"/>
  <c r="BJ80" i="104" s="1"/>
  <c r="AH66" i="104"/>
  <c r="AH80" i="104" s="1"/>
  <c r="AH65" i="104"/>
  <c r="AH79" i="104" s="1"/>
  <c r="AH64" i="104"/>
  <c r="AH78" i="104" s="1"/>
  <c r="AZ65" i="104"/>
  <c r="AZ79" i="104" s="1"/>
  <c r="AZ64" i="104"/>
  <c r="AZ78" i="104" s="1"/>
  <c r="AZ66" i="104"/>
  <c r="AZ80" i="104" s="1"/>
  <c r="N64" i="104"/>
  <c r="N78" i="104" s="1"/>
  <c r="N65" i="104"/>
  <c r="N79" i="104" s="1"/>
  <c r="N66" i="104"/>
  <c r="N80" i="104" s="1"/>
  <c r="BH66" i="104"/>
  <c r="BH80" i="104" s="1"/>
  <c r="BH64" i="104"/>
  <c r="BH78" i="104" s="1"/>
  <c r="BH65" i="104"/>
  <c r="BH79" i="104" s="1"/>
  <c r="BI65" i="104"/>
  <c r="BI79" i="104" s="1"/>
  <c r="BI64" i="104"/>
  <c r="BI78" i="104" s="1"/>
  <c r="BI66" i="104"/>
  <c r="BI80" i="104" s="1"/>
  <c r="T64" i="104"/>
  <c r="T78" i="104" s="1"/>
  <c r="T65" i="104"/>
  <c r="T79" i="104" s="1"/>
  <c r="T66" i="104"/>
  <c r="T80" i="104" s="1"/>
  <c r="Y58" i="104"/>
  <c r="AK67" i="104"/>
  <c r="AO58" i="104"/>
  <c r="AX58" i="104"/>
  <c r="AQ58" i="104"/>
  <c r="AM58" i="104"/>
  <c r="AM66" i="104"/>
  <c r="AM80" i="104" s="1"/>
  <c r="AM65" i="104"/>
  <c r="AM79" i="104" s="1"/>
  <c r="AM64" i="104"/>
  <c r="AM78" i="104" s="1"/>
  <c r="BD64" i="104"/>
  <c r="BD78" i="104" s="1"/>
  <c r="BD65" i="104"/>
  <c r="BD79" i="104" s="1"/>
  <c r="BD66" i="104"/>
  <c r="BD80" i="104" s="1"/>
  <c r="AS66" i="104"/>
  <c r="AS80" i="104" s="1"/>
  <c r="AS65" i="104"/>
  <c r="AS79" i="104" s="1"/>
  <c r="AS64" i="104"/>
  <c r="AS78" i="104" s="1"/>
  <c r="O66" i="104"/>
  <c r="O80" i="104" s="1"/>
  <c r="O64" i="104"/>
  <c r="O78" i="104" s="1"/>
  <c r="O65" i="104"/>
  <c r="O79" i="104" s="1"/>
  <c r="BB58" i="104"/>
  <c r="AJ58" i="104"/>
  <c r="AN58" i="104"/>
  <c r="W58" i="104"/>
  <c r="W64" i="104"/>
  <c r="W78" i="104" s="1"/>
  <c r="W65" i="104"/>
  <c r="W79" i="104" s="1"/>
  <c r="W66" i="104"/>
  <c r="W80" i="104" s="1"/>
  <c r="AE58" i="104"/>
  <c r="AE66" i="104"/>
  <c r="AE80" i="104" s="1"/>
  <c r="AE65" i="104"/>
  <c r="AE79" i="104" s="1"/>
  <c r="AE64" i="104"/>
  <c r="AE78" i="104" s="1"/>
  <c r="BA67" i="104"/>
  <c r="AV67" i="104"/>
  <c r="BF67" i="104"/>
  <c r="N58" i="104"/>
  <c r="R58" i="104"/>
  <c r="AW58" i="104"/>
  <c r="AW66" i="104"/>
  <c r="AW80" i="104" s="1"/>
  <c r="AW64" i="104"/>
  <c r="AW78" i="104" s="1"/>
  <c r="AW65" i="104"/>
  <c r="AW79" i="104" s="1"/>
  <c r="T58" i="104"/>
  <c r="Y66" i="104"/>
  <c r="Y80" i="104" s="1"/>
  <c r="Y65" i="104"/>
  <c r="Y79" i="104" s="1"/>
  <c r="Y64" i="104"/>
  <c r="Y78" i="104" s="1"/>
  <c r="AO64" i="104"/>
  <c r="AO78" i="104" s="1"/>
  <c r="AO65" i="104"/>
  <c r="AO79" i="104" s="1"/>
  <c r="AO66" i="104"/>
  <c r="AO80" i="104" s="1"/>
  <c r="AX65" i="104"/>
  <c r="AX79" i="104" s="1"/>
  <c r="AX66" i="104"/>
  <c r="AX80" i="104" s="1"/>
  <c r="AX64" i="104"/>
  <c r="AX78" i="104" s="1"/>
  <c r="AY67" i="104"/>
  <c r="BL58" i="104"/>
  <c r="AD58" i="104"/>
  <c r="AD64" i="104"/>
  <c r="AD78" i="104" s="1"/>
  <c r="AD66" i="104"/>
  <c r="AD80" i="104" s="1"/>
  <c r="AD65" i="104"/>
  <c r="AD79" i="104" s="1"/>
  <c r="AL58" i="104"/>
  <c r="BK58" i="104"/>
  <c r="AI66" i="104"/>
  <c r="AI80" i="104" s="1"/>
  <c r="AI64" i="104"/>
  <c r="AI78" i="104" s="1"/>
  <c r="AI65" i="104"/>
  <c r="AI79" i="104" s="1"/>
  <c r="BB64" i="104"/>
  <c r="BB78" i="104" s="1"/>
  <c r="BB65" i="104"/>
  <c r="BB79" i="104" s="1"/>
  <c r="BB66" i="104"/>
  <c r="BB80" i="104" s="1"/>
  <c r="BC66" i="104"/>
  <c r="BC80" i="104" s="1"/>
  <c r="BC65" i="104"/>
  <c r="BC79" i="104" s="1"/>
  <c r="BC64" i="104"/>
  <c r="BC78" i="104" s="1"/>
  <c r="X67" i="104"/>
  <c r="AJ64" i="104"/>
  <c r="AJ78" i="104" s="1"/>
  <c r="AJ66" i="104"/>
  <c r="AJ80" i="104" s="1"/>
  <c r="AJ65" i="104"/>
  <c r="AJ79" i="104" s="1"/>
  <c r="AN65" i="104"/>
  <c r="AN79" i="104" s="1"/>
  <c r="AN64" i="104"/>
  <c r="AN78" i="104" s="1"/>
  <c r="AN66" i="104"/>
  <c r="AN80" i="104" s="1"/>
  <c r="R65" i="104"/>
  <c r="R79" i="104" s="1"/>
  <c r="R64" i="104"/>
  <c r="R78" i="104" s="1"/>
  <c r="R66" i="104"/>
  <c r="R80" i="104" s="1"/>
  <c r="Z58" i="104"/>
  <c r="Z66" i="104"/>
  <c r="Z80" i="104" s="1"/>
  <c r="Z65" i="104"/>
  <c r="Z79" i="104" s="1"/>
  <c r="Z64" i="104"/>
  <c r="Z78" i="104" s="1"/>
  <c r="BL65" i="104"/>
  <c r="BL79" i="104" s="1"/>
  <c r="BL64" i="104"/>
  <c r="BL78" i="104" s="1"/>
  <c r="BL66" i="104"/>
  <c r="BL80" i="104" s="1"/>
  <c r="AL65" i="104"/>
  <c r="AL79" i="104" s="1"/>
  <c r="AL66" i="104"/>
  <c r="AL80" i="104" s="1"/>
  <c r="AL64" i="104"/>
  <c r="AL78" i="104" s="1"/>
  <c r="Q66" i="104"/>
  <c r="Q80" i="104" s="1"/>
  <c r="Q65" i="104"/>
  <c r="Q79" i="104" s="1"/>
  <c r="Q64" i="104"/>
  <c r="Q78" i="104" s="1"/>
  <c r="AA67" i="104" l="1"/>
  <c r="V67" i="104"/>
  <c r="AG67" i="104"/>
  <c r="AT67" i="104"/>
  <c r="AR67" i="104"/>
  <c r="BM67" i="104"/>
  <c r="AL67" i="104"/>
  <c r="Z67" i="104"/>
  <c r="Q67" i="104"/>
  <c r="BL67" i="104"/>
  <c r="AE67" i="104"/>
  <c r="BK67" i="104"/>
  <c r="P67" i="104"/>
  <c r="AQ67" i="104"/>
  <c r="AP67" i="104"/>
  <c r="AU67" i="104"/>
  <c r="S67" i="104"/>
  <c r="AB67" i="104"/>
  <c r="BE67" i="104"/>
  <c r="U67" i="104"/>
  <c r="AX67" i="104"/>
  <c r="AO67" i="104"/>
  <c r="Y67" i="104"/>
  <c r="BC67" i="104"/>
  <c r="BB67" i="104"/>
  <c r="AI67" i="104"/>
  <c r="R67" i="104"/>
  <c r="AN67" i="104"/>
  <c r="AJ67" i="104"/>
  <c r="AD67" i="104"/>
  <c r="AW67" i="104"/>
  <c r="W67" i="104"/>
  <c r="O67" i="104"/>
  <c r="AS67" i="104"/>
  <c r="BD67" i="104"/>
  <c r="AM67" i="104"/>
  <c r="T67" i="104"/>
  <c r="BI67" i="104"/>
  <c r="BH67" i="104"/>
  <c r="N67" i="104"/>
  <c r="AZ67" i="104"/>
  <c r="AH67" i="104"/>
  <c r="BJ67" i="104"/>
  <c r="N13" i="164" l="1" a="1"/>
  <c r="P13" i="164"/>
  <c r="P55" i="164" s="1"/>
  <c r="P14" i="164"/>
  <c r="P56" i="164" s="1"/>
  <c r="P15" i="164"/>
  <c r="P57" i="164" s="1"/>
  <c r="P16" i="164"/>
  <c r="P58" i="164" s="1"/>
  <c r="P17" i="164"/>
  <c r="P59" i="164" s="1"/>
  <c r="P18" i="164"/>
  <c r="P60" i="164" s="1"/>
  <c r="P19" i="164"/>
  <c r="P61" i="164" s="1"/>
  <c r="P21" i="164"/>
  <c r="P63" i="164" s="1"/>
  <c r="P22" i="164"/>
  <c r="P64" i="164" s="1"/>
  <c r="P23" i="164"/>
  <c r="P65" i="164" s="1"/>
  <c r="P24" i="164"/>
  <c r="P66" i="164" s="1"/>
  <c r="P25" i="164"/>
  <c r="P67" i="164" s="1"/>
  <c r="P27" i="164"/>
  <c r="P69" i="164" s="1"/>
  <c r="P28" i="164"/>
  <c r="P70" i="164" s="1"/>
  <c r="P30" i="164"/>
  <c r="P72" i="164" s="1"/>
  <c r="P31" i="164"/>
  <c r="P73" i="164" s="1"/>
  <c r="P32" i="164"/>
  <c r="P74" i="164" s="1"/>
  <c r="P34" i="164"/>
  <c r="P76" i="164" s="1"/>
  <c r="AR13" i="164"/>
  <c r="AR55" i="164" s="1"/>
  <c r="AR14" i="164"/>
  <c r="AR56" i="164" s="1"/>
  <c r="AR15" i="164"/>
  <c r="AR57" i="164" s="1"/>
  <c r="AR16" i="164"/>
  <c r="AR58" i="164" s="1"/>
  <c r="AR17" i="164"/>
  <c r="AR59" i="164" s="1"/>
  <c r="AR18" i="164"/>
  <c r="AR60" i="164" s="1"/>
  <c r="AR19" i="164"/>
  <c r="AR61" i="164" s="1"/>
  <c r="AR21" i="164"/>
  <c r="AR63" i="164" s="1"/>
  <c r="AR22" i="164"/>
  <c r="AR64" i="164" s="1"/>
  <c r="AR23" i="164"/>
  <c r="AR65" i="164" s="1"/>
  <c r="AR24" i="164"/>
  <c r="AR66" i="164" s="1"/>
  <c r="AR25" i="164"/>
  <c r="AR67" i="164" s="1"/>
  <c r="AR27" i="164"/>
  <c r="AR69" i="164" s="1"/>
  <c r="AR28" i="164"/>
  <c r="AR70" i="164" s="1"/>
  <c r="AR30" i="164"/>
  <c r="AR72" i="164" s="1"/>
  <c r="AR31" i="164"/>
  <c r="AR73" i="164" s="1"/>
  <c r="AR32" i="164"/>
  <c r="AR74" i="164" s="1"/>
  <c r="AD13" i="164"/>
  <c r="AD55" i="164" s="1"/>
  <c r="AD14" i="164"/>
  <c r="AD56" i="164" s="1"/>
  <c r="AD15" i="164"/>
  <c r="AD57" i="164" s="1"/>
  <c r="AD16" i="164"/>
  <c r="AD58" i="164" s="1"/>
  <c r="AD17" i="164"/>
  <c r="AD59" i="164" s="1"/>
  <c r="AD18" i="164"/>
  <c r="AD60" i="164" s="1"/>
  <c r="AD19" i="164"/>
  <c r="AD61" i="164" s="1"/>
  <c r="AD21" i="164"/>
  <c r="AD63" i="164" s="1"/>
  <c r="AD22" i="164"/>
  <c r="AD64" i="164" s="1"/>
  <c r="AD23" i="164"/>
  <c r="AD65" i="164" s="1"/>
  <c r="AD24" i="164"/>
  <c r="AD66" i="164" s="1"/>
  <c r="AD25" i="164"/>
  <c r="AD67" i="164" s="1"/>
  <c r="AD27" i="164"/>
  <c r="AD69" i="164" s="1"/>
  <c r="AD28" i="164"/>
  <c r="AD70" i="164" s="1"/>
  <c r="AD30" i="164"/>
  <c r="AD72" i="164" s="1"/>
  <c r="AD31" i="164"/>
  <c r="AD73" i="164" s="1"/>
  <c r="AD32" i="164"/>
  <c r="AD74" i="164" s="1"/>
  <c r="BE13" i="164"/>
  <c r="BE55" i="164" s="1"/>
  <c r="BE14" i="164"/>
  <c r="BE56" i="164" s="1"/>
  <c r="BE15" i="164"/>
  <c r="BE57" i="164" s="1"/>
  <c r="BE16" i="164"/>
  <c r="BE58" i="164" s="1"/>
  <c r="BE17" i="164"/>
  <c r="BE59" i="164" s="1"/>
  <c r="BE18" i="164"/>
  <c r="BE60" i="164" s="1"/>
  <c r="BE19" i="164"/>
  <c r="BE61" i="164" s="1"/>
  <c r="BE21" i="164"/>
  <c r="BE63" i="164" s="1"/>
  <c r="BE22" i="164"/>
  <c r="BE64" i="164" s="1"/>
  <c r="BE23" i="164"/>
  <c r="BE65" i="164" s="1"/>
  <c r="BE24" i="164"/>
  <c r="BE66" i="164" s="1"/>
  <c r="BE25" i="164"/>
  <c r="BE67" i="164" s="1"/>
  <c r="BE27" i="164"/>
  <c r="BE69" i="164" s="1"/>
  <c r="BE28" i="164"/>
  <c r="BE70" i="164" s="1"/>
  <c r="BE30" i="164"/>
  <c r="BE72" i="164" s="1"/>
  <c r="BE31" i="164"/>
  <c r="BE73" i="164" s="1"/>
  <c r="BE32" i="164"/>
  <c r="BE74" i="164" s="1"/>
  <c r="BI13" i="164"/>
  <c r="BI55" i="164" s="1"/>
  <c r="BI14" i="164"/>
  <c r="BI56" i="164" s="1"/>
  <c r="BI15" i="164"/>
  <c r="BI57" i="164" s="1"/>
  <c r="BI16" i="164"/>
  <c r="BI58" i="164" s="1"/>
  <c r="BI17" i="164"/>
  <c r="BI59" i="164" s="1"/>
  <c r="BI18" i="164"/>
  <c r="BI60" i="164" s="1"/>
  <c r="BI19" i="164"/>
  <c r="BI61" i="164" s="1"/>
  <c r="BI21" i="164"/>
  <c r="BI63" i="164" s="1"/>
  <c r="BI22" i="164"/>
  <c r="BI64" i="164" s="1"/>
  <c r="BI23" i="164"/>
  <c r="BI65" i="164" s="1"/>
  <c r="BI24" i="164"/>
  <c r="BI66" i="164" s="1"/>
  <c r="BI25" i="164"/>
  <c r="BI67" i="164" s="1"/>
  <c r="BI27" i="164"/>
  <c r="BI69" i="164" s="1"/>
  <c r="BI28" i="164"/>
  <c r="BI70" i="164" s="1"/>
  <c r="BI30" i="164"/>
  <c r="BI72" i="164" s="1"/>
  <c r="BI31" i="164"/>
  <c r="BI73" i="164" s="1"/>
  <c r="BI32" i="164"/>
  <c r="BI74" i="164" s="1"/>
  <c r="V13" i="164"/>
  <c r="V55" i="164" s="1"/>
  <c r="V14" i="164"/>
  <c r="V56" i="164" s="1"/>
  <c r="V15" i="164"/>
  <c r="V57" i="164" s="1"/>
  <c r="V16" i="164"/>
  <c r="V58" i="164" s="1"/>
  <c r="V17" i="164"/>
  <c r="V59" i="164" s="1"/>
  <c r="V18" i="164"/>
  <c r="V60" i="164" s="1"/>
  <c r="V19" i="164"/>
  <c r="V61" i="164" s="1"/>
  <c r="V21" i="164"/>
  <c r="V63" i="164" s="1"/>
  <c r="V22" i="164"/>
  <c r="V64" i="164" s="1"/>
  <c r="V23" i="164"/>
  <c r="V65" i="164" s="1"/>
  <c r="V24" i="164"/>
  <c r="V66" i="164" s="1"/>
  <c r="V25" i="164"/>
  <c r="V67" i="164" s="1"/>
  <c r="V27" i="164"/>
  <c r="V69" i="164" s="1"/>
  <c r="V28" i="164"/>
  <c r="V70" i="164" s="1"/>
  <c r="V30" i="164"/>
  <c r="V72" i="164" s="1"/>
  <c r="V31" i="164"/>
  <c r="V73" i="164" s="1"/>
  <c r="V32" i="164"/>
  <c r="V74" i="164" s="1"/>
  <c r="Q13" i="164"/>
  <c r="Q55" i="164" s="1"/>
  <c r="Q14" i="164"/>
  <c r="Q56" i="164" s="1"/>
  <c r="Q15" i="164"/>
  <c r="Q57" i="164" s="1"/>
  <c r="Q16" i="164"/>
  <c r="Q58" i="164" s="1"/>
  <c r="Q17" i="164"/>
  <c r="Q59" i="164" s="1"/>
  <c r="Q18" i="164"/>
  <c r="Q60" i="164" s="1"/>
  <c r="Q19" i="164"/>
  <c r="Q61" i="164" s="1"/>
  <c r="Q21" i="164"/>
  <c r="Q63" i="164" s="1"/>
  <c r="Q22" i="164"/>
  <c r="Q64" i="164" s="1"/>
  <c r="Q23" i="164"/>
  <c r="Q65" i="164" s="1"/>
  <c r="Q24" i="164"/>
  <c r="Q66" i="164" s="1"/>
  <c r="Q25" i="164"/>
  <c r="Q67" i="164" s="1"/>
  <c r="Q27" i="164"/>
  <c r="Q69" i="164" s="1"/>
  <c r="Q28" i="164"/>
  <c r="Q70" i="164" s="1"/>
  <c r="Q30" i="164"/>
  <c r="Q72" i="164" s="1"/>
  <c r="Q31" i="164"/>
  <c r="Q73" i="164" s="1"/>
  <c r="Q32" i="164"/>
  <c r="Q74" i="164" s="1"/>
  <c r="Q34" i="164"/>
  <c r="Q76" i="164" s="1"/>
  <c r="BA13" i="164"/>
  <c r="BA55" i="164" s="1"/>
  <c r="BA14" i="164"/>
  <c r="BA56" i="164" s="1"/>
  <c r="BA15" i="164"/>
  <c r="BA57" i="164" s="1"/>
  <c r="BA16" i="164"/>
  <c r="BA58" i="164" s="1"/>
  <c r="BA17" i="164"/>
  <c r="BA59" i="164" s="1"/>
  <c r="BA18" i="164"/>
  <c r="BA60" i="164" s="1"/>
  <c r="BA19" i="164"/>
  <c r="BA61" i="164" s="1"/>
  <c r="BA21" i="164"/>
  <c r="BA63" i="164" s="1"/>
  <c r="BA22" i="164"/>
  <c r="BA64" i="164" s="1"/>
  <c r="BA23" i="164"/>
  <c r="BA65" i="164" s="1"/>
  <c r="BA24" i="164"/>
  <c r="BA66" i="164" s="1"/>
  <c r="BA25" i="164"/>
  <c r="BA67" i="164" s="1"/>
  <c r="BA27" i="164"/>
  <c r="BA69" i="164" s="1"/>
  <c r="BA28" i="164"/>
  <c r="BA70" i="164" s="1"/>
  <c r="BA30" i="164"/>
  <c r="BA72" i="164" s="1"/>
  <c r="BA31" i="164"/>
  <c r="BA73" i="164" s="1"/>
  <c r="BA32" i="164"/>
  <c r="BA74" i="164" s="1"/>
  <c r="Y13" i="164"/>
  <c r="Y55" i="164" s="1"/>
  <c r="Y14" i="164"/>
  <c r="Y56" i="164" s="1"/>
  <c r="Y15" i="164"/>
  <c r="Y57" i="164" s="1"/>
  <c r="Y16" i="164"/>
  <c r="Y58" i="164" s="1"/>
  <c r="Y17" i="164"/>
  <c r="Y59" i="164" s="1"/>
  <c r="Y18" i="164"/>
  <c r="Y60" i="164" s="1"/>
  <c r="Y19" i="164"/>
  <c r="Y61" i="164" s="1"/>
  <c r="Y21" i="164"/>
  <c r="Y63" i="164" s="1"/>
  <c r="Y22" i="164"/>
  <c r="Y64" i="164" s="1"/>
  <c r="Y23" i="164"/>
  <c r="Y65" i="164" s="1"/>
  <c r="Y24" i="164"/>
  <c r="Y66" i="164" s="1"/>
  <c r="Y25" i="164"/>
  <c r="Y67" i="164" s="1"/>
  <c r="Y27" i="164"/>
  <c r="Y69" i="164" s="1"/>
  <c r="Y28" i="164"/>
  <c r="Y70" i="164" s="1"/>
  <c r="Y30" i="164"/>
  <c r="Y72" i="164" s="1"/>
  <c r="Y31" i="164"/>
  <c r="Y73" i="164" s="1"/>
  <c r="Y32" i="164"/>
  <c r="Y74" i="164" s="1"/>
  <c r="BM13" i="164"/>
  <c r="BM55" i="164" s="1"/>
  <c r="BM14" i="164"/>
  <c r="BM56" i="164" s="1"/>
  <c r="BM15" i="164"/>
  <c r="BM57" i="164" s="1"/>
  <c r="BM16" i="164"/>
  <c r="BM58" i="164" s="1"/>
  <c r="BM17" i="164"/>
  <c r="BM59" i="164" s="1"/>
  <c r="BM18" i="164"/>
  <c r="BM60" i="164" s="1"/>
  <c r="BM19" i="164"/>
  <c r="BM61" i="164" s="1"/>
  <c r="BM21" i="164"/>
  <c r="BM63" i="164" s="1"/>
  <c r="BM22" i="164"/>
  <c r="BM64" i="164" s="1"/>
  <c r="BM23" i="164"/>
  <c r="BM65" i="164" s="1"/>
  <c r="BM24" i="164"/>
  <c r="BM66" i="164" s="1"/>
  <c r="BM25" i="164"/>
  <c r="BM67" i="164" s="1"/>
  <c r="BM27" i="164"/>
  <c r="BM69" i="164" s="1"/>
  <c r="BM28" i="164"/>
  <c r="BM70" i="164" s="1"/>
  <c r="BM30" i="164"/>
  <c r="BM72" i="164" s="1"/>
  <c r="BM31" i="164"/>
  <c r="BM73" i="164" s="1"/>
  <c r="BM32" i="164"/>
  <c r="BM74" i="164" s="1"/>
  <c r="AE13" i="164"/>
  <c r="AE55" i="164" s="1"/>
  <c r="AE14" i="164"/>
  <c r="AE56" i="164" s="1"/>
  <c r="AE15" i="164"/>
  <c r="AE57" i="164" s="1"/>
  <c r="AE16" i="164"/>
  <c r="AE58" i="164" s="1"/>
  <c r="AE17" i="164"/>
  <c r="AE59" i="164" s="1"/>
  <c r="AE18" i="164"/>
  <c r="AE60" i="164" s="1"/>
  <c r="AE19" i="164"/>
  <c r="AE61" i="164" s="1"/>
  <c r="AE21" i="164"/>
  <c r="AE63" i="164" s="1"/>
  <c r="AE22" i="164"/>
  <c r="AE64" i="164" s="1"/>
  <c r="AE23" i="164"/>
  <c r="AE65" i="164" s="1"/>
  <c r="AE24" i="164"/>
  <c r="AE66" i="164" s="1"/>
  <c r="AE25" i="164"/>
  <c r="AE67" i="164" s="1"/>
  <c r="AE27" i="164"/>
  <c r="AE69" i="164" s="1"/>
  <c r="AE28" i="164"/>
  <c r="AE70" i="164" s="1"/>
  <c r="AE30" i="164"/>
  <c r="AE72" i="164" s="1"/>
  <c r="AE31" i="164"/>
  <c r="AE73" i="164" s="1"/>
  <c r="AE32" i="164"/>
  <c r="AE74" i="164" s="1"/>
  <c r="BG13" i="164"/>
  <c r="BG55" i="164" s="1"/>
  <c r="BG14" i="164"/>
  <c r="BG56" i="164" s="1"/>
  <c r="BG15" i="164"/>
  <c r="BG57" i="164" s="1"/>
  <c r="BG16" i="164"/>
  <c r="BG58" i="164" s="1"/>
  <c r="BG17" i="164"/>
  <c r="BG59" i="164" s="1"/>
  <c r="BG18" i="164"/>
  <c r="BG60" i="164" s="1"/>
  <c r="BG19" i="164"/>
  <c r="BG61" i="164" s="1"/>
  <c r="BG21" i="164"/>
  <c r="BG63" i="164" s="1"/>
  <c r="BG22" i="164"/>
  <c r="BG64" i="164" s="1"/>
  <c r="BG23" i="164"/>
  <c r="BG65" i="164" s="1"/>
  <c r="BG24" i="164"/>
  <c r="BG66" i="164" s="1"/>
  <c r="BG25" i="164"/>
  <c r="BG67" i="164" s="1"/>
  <c r="BG27" i="164"/>
  <c r="BG69" i="164" s="1"/>
  <c r="BG28" i="164"/>
  <c r="BG70" i="164" s="1"/>
  <c r="BG30" i="164"/>
  <c r="BG72" i="164" s="1"/>
  <c r="BG31" i="164"/>
  <c r="BG73" i="164" s="1"/>
  <c r="BG32" i="164"/>
  <c r="BG74" i="164" s="1"/>
  <c r="S13" i="164"/>
  <c r="S55" i="164" s="1"/>
  <c r="S14" i="164"/>
  <c r="S56" i="164" s="1"/>
  <c r="S15" i="164"/>
  <c r="S57" i="164" s="1"/>
  <c r="S16" i="164"/>
  <c r="S58" i="164" s="1"/>
  <c r="S17" i="164"/>
  <c r="S59" i="164" s="1"/>
  <c r="S18" i="164"/>
  <c r="S60" i="164" s="1"/>
  <c r="S19" i="164"/>
  <c r="S61" i="164" s="1"/>
  <c r="S21" i="164"/>
  <c r="S63" i="164" s="1"/>
  <c r="S22" i="164"/>
  <c r="S64" i="164" s="1"/>
  <c r="S23" i="164"/>
  <c r="S65" i="164" s="1"/>
  <c r="S24" i="164"/>
  <c r="S66" i="164" s="1"/>
  <c r="S25" i="164"/>
  <c r="S67" i="164" s="1"/>
  <c r="S27" i="164"/>
  <c r="S69" i="164" s="1"/>
  <c r="S28" i="164"/>
  <c r="S70" i="164" s="1"/>
  <c r="S30" i="164"/>
  <c r="S72" i="164" s="1"/>
  <c r="S31" i="164"/>
  <c r="S73" i="164" s="1"/>
  <c r="S32" i="164"/>
  <c r="S74" i="164" s="1"/>
  <c r="AA13" i="164"/>
  <c r="AA55" i="164" s="1"/>
  <c r="AA14" i="164"/>
  <c r="AA56" i="164" s="1"/>
  <c r="AA15" i="164"/>
  <c r="AA57" i="164" s="1"/>
  <c r="AA16" i="164"/>
  <c r="AA58" i="164" s="1"/>
  <c r="AA17" i="164"/>
  <c r="AA59" i="164" s="1"/>
  <c r="AA18" i="164"/>
  <c r="AA60" i="164" s="1"/>
  <c r="AA19" i="164"/>
  <c r="AA61" i="164" s="1"/>
  <c r="AA21" i="164"/>
  <c r="AA63" i="164" s="1"/>
  <c r="AA22" i="164"/>
  <c r="AA64" i="164" s="1"/>
  <c r="AA23" i="164"/>
  <c r="AA65" i="164" s="1"/>
  <c r="AA24" i="164"/>
  <c r="AA66" i="164" s="1"/>
  <c r="AA25" i="164"/>
  <c r="AA67" i="164" s="1"/>
  <c r="AA27" i="164"/>
  <c r="AA69" i="164" s="1"/>
  <c r="AA28" i="164"/>
  <c r="AA70" i="164" s="1"/>
  <c r="AA30" i="164"/>
  <c r="AA72" i="164" s="1"/>
  <c r="AA31" i="164"/>
  <c r="AA73" i="164" s="1"/>
  <c r="AA32" i="164"/>
  <c r="AA74" i="164" s="1"/>
  <c r="U13" i="164"/>
  <c r="U55" i="164" s="1"/>
  <c r="U14" i="164"/>
  <c r="U56" i="164" s="1"/>
  <c r="U15" i="164"/>
  <c r="U57" i="164" s="1"/>
  <c r="U16" i="164"/>
  <c r="U58" i="164" s="1"/>
  <c r="U17" i="164"/>
  <c r="U59" i="164" s="1"/>
  <c r="U18" i="164"/>
  <c r="U60" i="164" s="1"/>
  <c r="U19" i="164"/>
  <c r="U61" i="164" s="1"/>
  <c r="U21" i="164"/>
  <c r="U63" i="164" s="1"/>
  <c r="U22" i="164"/>
  <c r="U64" i="164" s="1"/>
  <c r="U23" i="164"/>
  <c r="U65" i="164" s="1"/>
  <c r="U24" i="164"/>
  <c r="U66" i="164" s="1"/>
  <c r="U25" i="164"/>
  <c r="U67" i="164" s="1"/>
  <c r="U27" i="164"/>
  <c r="U69" i="164" s="1"/>
  <c r="U28" i="164"/>
  <c r="U70" i="164" s="1"/>
  <c r="U30" i="164"/>
  <c r="U72" i="164" s="1"/>
  <c r="U31" i="164"/>
  <c r="U73" i="164" s="1"/>
  <c r="U32" i="164"/>
  <c r="U74" i="164" s="1"/>
  <c r="AK13" i="164"/>
  <c r="AK55" i="164" s="1"/>
  <c r="AK14" i="164"/>
  <c r="AK56" i="164" s="1"/>
  <c r="AK15" i="164"/>
  <c r="AK57" i="164" s="1"/>
  <c r="AK16" i="164"/>
  <c r="AK58" i="164" s="1"/>
  <c r="AK17" i="164"/>
  <c r="AK59" i="164" s="1"/>
  <c r="AK18" i="164"/>
  <c r="AK60" i="164" s="1"/>
  <c r="AK19" i="164"/>
  <c r="AK61" i="164" s="1"/>
  <c r="AK21" i="164"/>
  <c r="AK63" i="164" s="1"/>
  <c r="AK22" i="164"/>
  <c r="AK64" i="164" s="1"/>
  <c r="AK23" i="164"/>
  <c r="AK65" i="164" s="1"/>
  <c r="AK24" i="164"/>
  <c r="AK66" i="164" s="1"/>
  <c r="AK25" i="164"/>
  <c r="AK67" i="164" s="1"/>
  <c r="AK27" i="164"/>
  <c r="AK69" i="164" s="1"/>
  <c r="AK28" i="164"/>
  <c r="AK70" i="164" s="1"/>
  <c r="AK30" i="164"/>
  <c r="AK72" i="164" s="1"/>
  <c r="AK31" i="164"/>
  <c r="AK73" i="164" s="1"/>
  <c r="AK32" i="164"/>
  <c r="AK74" i="164" s="1"/>
  <c r="AM13" i="164"/>
  <c r="AM55" i="164" s="1"/>
  <c r="AM14" i="164"/>
  <c r="AM56" i="164" s="1"/>
  <c r="AM15" i="164"/>
  <c r="AM57" i="164" s="1"/>
  <c r="AM16" i="164"/>
  <c r="AM58" i="164" s="1"/>
  <c r="AM17" i="164"/>
  <c r="AM59" i="164" s="1"/>
  <c r="AM18" i="164"/>
  <c r="AM60" i="164" s="1"/>
  <c r="AM19" i="164"/>
  <c r="AM61" i="164" s="1"/>
  <c r="AM21" i="164"/>
  <c r="AM63" i="164" s="1"/>
  <c r="AM22" i="164"/>
  <c r="AM64" i="164" s="1"/>
  <c r="AM23" i="164"/>
  <c r="AM65" i="164" s="1"/>
  <c r="AM24" i="164"/>
  <c r="AM66" i="164" s="1"/>
  <c r="AM25" i="164"/>
  <c r="AM67" i="164" s="1"/>
  <c r="AM27" i="164"/>
  <c r="AM69" i="164" s="1"/>
  <c r="AM28" i="164"/>
  <c r="AM70" i="164" s="1"/>
  <c r="AM30" i="164"/>
  <c r="AM72" i="164" s="1"/>
  <c r="AM31" i="164"/>
  <c r="AM73" i="164" s="1"/>
  <c r="AM32" i="164"/>
  <c r="AM74" i="164" s="1"/>
  <c r="AZ13" i="164"/>
  <c r="AZ55" i="164" s="1"/>
  <c r="AZ14" i="164"/>
  <c r="AZ56" i="164" s="1"/>
  <c r="AZ15" i="164"/>
  <c r="AZ57" i="164" s="1"/>
  <c r="AZ16" i="164"/>
  <c r="AZ58" i="164" s="1"/>
  <c r="AZ17" i="164"/>
  <c r="AZ59" i="164" s="1"/>
  <c r="AZ18" i="164"/>
  <c r="AZ60" i="164" s="1"/>
  <c r="AZ19" i="164"/>
  <c r="AZ61" i="164" s="1"/>
  <c r="AZ21" i="164"/>
  <c r="AZ63" i="164" s="1"/>
  <c r="AZ22" i="164"/>
  <c r="AZ64" i="164" s="1"/>
  <c r="AZ23" i="164"/>
  <c r="AZ65" i="164" s="1"/>
  <c r="AZ24" i="164"/>
  <c r="AZ66" i="164" s="1"/>
  <c r="AZ25" i="164"/>
  <c r="AZ67" i="164" s="1"/>
  <c r="AZ27" i="164"/>
  <c r="AZ69" i="164" s="1"/>
  <c r="AZ28" i="164"/>
  <c r="AZ70" i="164" s="1"/>
  <c r="AZ30" i="164"/>
  <c r="AZ72" i="164" s="1"/>
  <c r="AZ31" i="164"/>
  <c r="AZ73" i="164" s="1"/>
  <c r="AZ32" i="164"/>
  <c r="AZ74" i="164" s="1"/>
  <c r="BF13" i="164"/>
  <c r="BF55" i="164" s="1"/>
  <c r="BF14" i="164"/>
  <c r="BF56" i="164" s="1"/>
  <c r="BF15" i="164"/>
  <c r="BF57" i="164" s="1"/>
  <c r="BF16" i="164"/>
  <c r="BF58" i="164" s="1"/>
  <c r="BF17" i="164"/>
  <c r="BF59" i="164" s="1"/>
  <c r="BF18" i="164"/>
  <c r="BF60" i="164" s="1"/>
  <c r="BF19" i="164"/>
  <c r="BF61" i="164" s="1"/>
  <c r="BF21" i="164"/>
  <c r="BF63" i="164" s="1"/>
  <c r="BF22" i="164"/>
  <c r="BF64" i="164" s="1"/>
  <c r="BF23" i="164"/>
  <c r="BF65" i="164" s="1"/>
  <c r="BF24" i="164"/>
  <c r="BF66" i="164" s="1"/>
  <c r="BF25" i="164"/>
  <c r="BF67" i="164" s="1"/>
  <c r="BF27" i="164"/>
  <c r="BF69" i="164" s="1"/>
  <c r="BF28" i="164"/>
  <c r="BF70" i="164" s="1"/>
  <c r="BF30" i="164"/>
  <c r="BF72" i="164" s="1"/>
  <c r="BF31" i="164"/>
  <c r="BF73" i="164" s="1"/>
  <c r="BF32" i="164"/>
  <c r="BF74" i="164" s="1"/>
  <c r="BH13" i="164"/>
  <c r="BH55" i="164" s="1"/>
  <c r="BH14" i="164"/>
  <c r="BH56" i="164" s="1"/>
  <c r="BH15" i="164"/>
  <c r="BH57" i="164" s="1"/>
  <c r="BH16" i="164"/>
  <c r="BH58" i="164" s="1"/>
  <c r="BH17" i="164"/>
  <c r="BH59" i="164" s="1"/>
  <c r="BH18" i="164"/>
  <c r="BH60" i="164" s="1"/>
  <c r="BH19" i="164"/>
  <c r="BH61" i="164" s="1"/>
  <c r="BH21" i="164"/>
  <c r="BH63" i="164" s="1"/>
  <c r="BH22" i="164"/>
  <c r="BH64" i="164" s="1"/>
  <c r="BH23" i="164"/>
  <c r="BH65" i="164" s="1"/>
  <c r="BH24" i="164"/>
  <c r="BH66" i="164" s="1"/>
  <c r="BH25" i="164"/>
  <c r="BH67" i="164" s="1"/>
  <c r="BH27" i="164"/>
  <c r="BH69" i="164" s="1"/>
  <c r="BH28" i="164"/>
  <c r="BH70" i="164" s="1"/>
  <c r="BH30" i="164"/>
  <c r="BH72" i="164" s="1"/>
  <c r="BH31" i="164"/>
  <c r="BH73" i="164" s="1"/>
  <c r="BH32" i="164"/>
  <c r="BH74" i="164" s="1"/>
  <c r="BD13" i="164"/>
  <c r="BD55" i="164" s="1"/>
  <c r="BD14" i="164"/>
  <c r="BD56" i="164" s="1"/>
  <c r="BD15" i="164"/>
  <c r="BD57" i="164" s="1"/>
  <c r="BD16" i="164"/>
  <c r="BD58" i="164" s="1"/>
  <c r="BD17" i="164"/>
  <c r="BD59" i="164" s="1"/>
  <c r="BD18" i="164"/>
  <c r="BD60" i="164" s="1"/>
  <c r="BD19" i="164"/>
  <c r="BD61" i="164" s="1"/>
  <c r="BD21" i="164"/>
  <c r="BD63" i="164" s="1"/>
  <c r="BD22" i="164"/>
  <c r="BD64" i="164" s="1"/>
  <c r="BD23" i="164"/>
  <c r="BD65" i="164" s="1"/>
  <c r="BD24" i="164"/>
  <c r="BD66" i="164" s="1"/>
  <c r="BD25" i="164"/>
  <c r="BD67" i="164" s="1"/>
  <c r="BD27" i="164"/>
  <c r="BD69" i="164" s="1"/>
  <c r="BD28" i="164"/>
  <c r="BD70" i="164" s="1"/>
  <c r="BD30" i="164"/>
  <c r="BD72" i="164" s="1"/>
  <c r="BD31" i="164"/>
  <c r="BD73" i="164" s="1"/>
  <c r="BD32" i="164"/>
  <c r="BD74" i="164" s="1"/>
  <c r="AL13" i="164"/>
  <c r="AL55" i="164" s="1"/>
  <c r="AL14" i="164"/>
  <c r="AL56" i="164" s="1"/>
  <c r="AL15" i="164"/>
  <c r="AL57" i="164" s="1"/>
  <c r="AL16" i="164"/>
  <c r="AL58" i="164" s="1"/>
  <c r="AL17" i="164"/>
  <c r="AL59" i="164" s="1"/>
  <c r="AL18" i="164"/>
  <c r="AL60" i="164" s="1"/>
  <c r="AL19" i="164"/>
  <c r="AL61" i="164" s="1"/>
  <c r="AL21" i="164"/>
  <c r="AL63" i="164" s="1"/>
  <c r="AL22" i="164"/>
  <c r="AL64" i="164" s="1"/>
  <c r="AL23" i="164"/>
  <c r="AL65" i="164" s="1"/>
  <c r="AL24" i="164"/>
  <c r="AL66" i="164" s="1"/>
  <c r="AL25" i="164"/>
  <c r="AL67" i="164" s="1"/>
  <c r="AL27" i="164"/>
  <c r="AL69" i="164" s="1"/>
  <c r="AL28" i="164"/>
  <c r="AL70" i="164" s="1"/>
  <c r="AL30" i="164"/>
  <c r="AL72" i="164" s="1"/>
  <c r="AL31" i="164"/>
  <c r="AL73" i="164" s="1"/>
  <c r="AL32" i="164"/>
  <c r="AL74" i="164" s="1"/>
  <c r="AF13" i="164"/>
  <c r="AF55" i="164" s="1"/>
  <c r="AF14" i="164"/>
  <c r="AF56" i="164" s="1"/>
  <c r="AF15" i="164"/>
  <c r="AF57" i="164" s="1"/>
  <c r="AF16" i="164"/>
  <c r="AF58" i="164" s="1"/>
  <c r="AF17" i="164"/>
  <c r="AF59" i="164" s="1"/>
  <c r="AF18" i="164"/>
  <c r="AF60" i="164" s="1"/>
  <c r="AF19" i="164"/>
  <c r="AF61" i="164" s="1"/>
  <c r="AF21" i="164"/>
  <c r="AF63" i="164" s="1"/>
  <c r="AF22" i="164"/>
  <c r="AF64" i="164" s="1"/>
  <c r="AF23" i="164"/>
  <c r="AF65" i="164" s="1"/>
  <c r="AF24" i="164"/>
  <c r="AF66" i="164" s="1"/>
  <c r="AF25" i="164"/>
  <c r="AF67" i="164" s="1"/>
  <c r="AF27" i="164"/>
  <c r="AF69" i="164" s="1"/>
  <c r="AF28" i="164"/>
  <c r="AF70" i="164" s="1"/>
  <c r="AF30" i="164"/>
  <c r="AF72" i="164" s="1"/>
  <c r="AF31" i="164"/>
  <c r="AF73" i="164" s="1"/>
  <c r="AF32" i="164"/>
  <c r="AF74" i="164" s="1"/>
  <c r="AN13" i="164"/>
  <c r="AN55" i="164" s="1"/>
  <c r="AN14" i="164"/>
  <c r="AN56" i="164" s="1"/>
  <c r="AN15" i="164"/>
  <c r="AN57" i="164" s="1"/>
  <c r="AN16" i="164"/>
  <c r="AN58" i="164" s="1"/>
  <c r="AN17" i="164"/>
  <c r="AN59" i="164" s="1"/>
  <c r="AN18" i="164"/>
  <c r="AN60" i="164" s="1"/>
  <c r="AN19" i="164"/>
  <c r="AN61" i="164" s="1"/>
  <c r="AN21" i="164"/>
  <c r="AN63" i="164" s="1"/>
  <c r="AN22" i="164"/>
  <c r="AN64" i="164" s="1"/>
  <c r="AN23" i="164"/>
  <c r="AN65" i="164" s="1"/>
  <c r="AN24" i="164"/>
  <c r="AN66" i="164" s="1"/>
  <c r="AN25" i="164"/>
  <c r="AN67" i="164" s="1"/>
  <c r="AN27" i="164"/>
  <c r="AN69" i="164" s="1"/>
  <c r="AN28" i="164"/>
  <c r="AN70" i="164" s="1"/>
  <c r="AN30" i="164"/>
  <c r="AN72" i="164" s="1"/>
  <c r="AN31" i="164"/>
  <c r="AN73" i="164" s="1"/>
  <c r="AN32" i="164"/>
  <c r="AN74" i="164" s="1"/>
  <c r="AP13" i="164"/>
  <c r="AP55" i="164" s="1"/>
  <c r="AP14" i="164"/>
  <c r="AP56" i="164" s="1"/>
  <c r="AP15" i="164"/>
  <c r="AP57" i="164" s="1"/>
  <c r="AP16" i="164"/>
  <c r="AP58" i="164" s="1"/>
  <c r="AP17" i="164"/>
  <c r="AP59" i="164" s="1"/>
  <c r="AP18" i="164"/>
  <c r="AP60" i="164" s="1"/>
  <c r="AP19" i="164"/>
  <c r="AP61" i="164" s="1"/>
  <c r="AP21" i="164"/>
  <c r="AP63" i="164" s="1"/>
  <c r="AP22" i="164"/>
  <c r="AP64" i="164" s="1"/>
  <c r="AP23" i="164"/>
  <c r="AP65" i="164" s="1"/>
  <c r="AP24" i="164"/>
  <c r="AP66" i="164" s="1"/>
  <c r="AP25" i="164"/>
  <c r="AP67" i="164" s="1"/>
  <c r="AP27" i="164"/>
  <c r="AP69" i="164" s="1"/>
  <c r="AP28" i="164"/>
  <c r="AP70" i="164" s="1"/>
  <c r="AP30" i="164"/>
  <c r="AP72" i="164" s="1"/>
  <c r="AP31" i="164"/>
  <c r="AP73" i="164" s="1"/>
  <c r="AP32" i="164"/>
  <c r="AP74" i="164" s="1"/>
  <c r="AS13" i="164"/>
  <c r="AS55" i="164" s="1"/>
  <c r="AS14" i="164"/>
  <c r="AS56" i="164" s="1"/>
  <c r="AS15" i="164"/>
  <c r="AS57" i="164" s="1"/>
  <c r="AS16" i="164"/>
  <c r="AS58" i="164" s="1"/>
  <c r="AS17" i="164"/>
  <c r="AS59" i="164" s="1"/>
  <c r="AS18" i="164"/>
  <c r="AS60" i="164" s="1"/>
  <c r="AS19" i="164"/>
  <c r="AS61" i="164" s="1"/>
  <c r="AS21" i="164"/>
  <c r="AS63" i="164" s="1"/>
  <c r="AS22" i="164"/>
  <c r="AS64" i="164" s="1"/>
  <c r="AS23" i="164"/>
  <c r="AS65" i="164" s="1"/>
  <c r="AS24" i="164"/>
  <c r="AS66" i="164" s="1"/>
  <c r="AS25" i="164"/>
  <c r="AS67" i="164" s="1"/>
  <c r="AS27" i="164"/>
  <c r="AS69" i="164" s="1"/>
  <c r="AS28" i="164"/>
  <c r="AS70" i="164" s="1"/>
  <c r="AS30" i="164"/>
  <c r="AS72" i="164" s="1"/>
  <c r="AS31" i="164"/>
  <c r="AS73" i="164" s="1"/>
  <c r="AS32" i="164"/>
  <c r="AS74" i="164" s="1"/>
  <c r="AY13" i="164"/>
  <c r="AY55" i="164" s="1"/>
  <c r="AY14" i="164"/>
  <c r="AY56" i="164" s="1"/>
  <c r="AY15" i="164"/>
  <c r="AY57" i="164" s="1"/>
  <c r="AY16" i="164"/>
  <c r="AY58" i="164" s="1"/>
  <c r="AY17" i="164"/>
  <c r="AY59" i="164" s="1"/>
  <c r="AY18" i="164"/>
  <c r="AY60" i="164" s="1"/>
  <c r="AY19" i="164"/>
  <c r="AY61" i="164" s="1"/>
  <c r="AY21" i="164"/>
  <c r="AY63" i="164" s="1"/>
  <c r="AY22" i="164"/>
  <c r="AY64" i="164" s="1"/>
  <c r="AY23" i="164"/>
  <c r="AY65" i="164" s="1"/>
  <c r="AY24" i="164"/>
  <c r="AY66" i="164" s="1"/>
  <c r="AY25" i="164"/>
  <c r="AY67" i="164" s="1"/>
  <c r="AY27" i="164"/>
  <c r="AY69" i="164" s="1"/>
  <c r="AY28" i="164"/>
  <c r="AY70" i="164" s="1"/>
  <c r="AY30" i="164"/>
  <c r="AY72" i="164" s="1"/>
  <c r="AY31" i="164"/>
  <c r="AY73" i="164" s="1"/>
  <c r="AY32" i="164"/>
  <c r="AY74" i="164" s="1"/>
  <c r="AT13" i="164"/>
  <c r="AT55" i="164" s="1"/>
  <c r="AT14" i="164"/>
  <c r="AT56" i="164" s="1"/>
  <c r="AT15" i="164"/>
  <c r="AT57" i="164" s="1"/>
  <c r="AT16" i="164"/>
  <c r="AT58" i="164" s="1"/>
  <c r="AT17" i="164"/>
  <c r="AT59" i="164" s="1"/>
  <c r="AT18" i="164"/>
  <c r="AT60" i="164" s="1"/>
  <c r="AT19" i="164"/>
  <c r="AT61" i="164" s="1"/>
  <c r="AT21" i="164"/>
  <c r="AT63" i="164" s="1"/>
  <c r="AT22" i="164"/>
  <c r="AT64" i="164" s="1"/>
  <c r="AT23" i="164"/>
  <c r="AT65" i="164" s="1"/>
  <c r="AT24" i="164"/>
  <c r="AT66" i="164" s="1"/>
  <c r="AT25" i="164"/>
  <c r="AT67" i="164" s="1"/>
  <c r="AT27" i="164"/>
  <c r="AT69" i="164" s="1"/>
  <c r="AT28" i="164"/>
  <c r="AT70" i="164" s="1"/>
  <c r="AT30" i="164"/>
  <c r="AT72" i="164" s="1"/>
  <c r="AT31" i="164"/>
  <c r="AT73" i="164" s="1"/>
  <c r="AT32" i="164"/>
  <c r="AT74" i="164" s="1"/>
  <c r="AC13" i="164"/>
  <c r="AC55" i="164" s="1"/>
  <c r="AC14" i="164"/>
  <c r="AC56" i="164" s="1"/>
  <c r="AC15" i="164"/>
  <c r="AC57" i="164" s="1"/>
  <c r="AC16" i="164"/>
  <c r="AC58" i="164" s="1"/>
  <c r="AC17" i="164"/>
  <c r="AC59" i="164" s="1"/>
  <c r="AC18" i="164"/>
  <c r="AC60" i="164" s="1"/>
  <c r="AC19" i="164"/>
  <c r="AC61" i="164" s="1"/>
  <c r="AC21" i="164"/>
  <c r="AC63" i="164" s="1"/>
  <c r="AC22" i="164"/>
  <c r="AC64" i="164" s="1"/>
  <c r="AC23" i="164"/>
  <c r="AC65" i="164" s="1"/>
  <c r="AC24" i="164"/>
  <c r="AC66" i="164" s="1"/>
  <c r="AC25" i="164"/>
  <c r="AC67" i="164" s="1"/>
  <c r="AC27" i="164"/>
  <c r="AC69" i="164" s="1"/>
  <c r="AC28" i="164"/>
  <c r="AC70" i="164" s="1"/>
  <c r="AC30" i="164"/>
  <c r="AC72" i="164" s="1"/>
  <c r="AC31" i="164"/>
  <c r="AC73" i="164" s="1"/>
  <c r="AC32" i="164"/>
  <c r="AC74" i="164" s="1"/>
  <c r="BB13" i="164"/>
  <c r="BB55" i="164" s="1"/>
  <c r="BB14" i="164"/>
  <c r="BB56" i="164" s="1"/>
  <c r="BB15" i="164"/>
  <c r="BB57" i="164" s="1"/>
  <c r="BB16" i="164"/>
  <c r="BB58" i="164" s="1"/>
  <c r="BB17" i="164"/>
  <c r="BB59" i="164" s="1"/>
  <c r="BB18" i="164"/>
  <c r="BB60" i="164" s="1"/>
  <c r="BB19" i="164"/>
  <c r="BB61" i="164" s="1"/>
  <c r="BB21" i="164"/>
  <c r="BB63" i="164" s="1"/>
  <c r="BB22" i="164"/>
  <c r="BB64" i="164" s="1"/>
  <c r="BB23" i="164"/>
  <c r="BB65" i="164" s="1"/>
  <c r="BB24" i="164"/>
  <c r="BB66" i="164" s="1"/>
  <c r="BB25" i="164"/>
  <c r="BB67" i="164" s="1"/>
  <c r="BB27" i="164"/>
  <c r="BB69" i="164" s="1"/>
  <c r="BB28" i="164"/>
  <c r="BB70" i="164" s="1"/>
  <c r="BB30" i="164"/>
  <c r="BB72" i="164" s="1"/>
  <c r="BB31" i="164"/>
  <c r="BB73" i="164" s="1"/>
  <c r="BB32" i="164"/>
  <c r="BB74" i="164" s="1"/>
  <c r="Z13" i="164"/>
  <c r="Z55" i="164" s="1"/>
  <c r="Z14" i="164"/>
  <c r="Z56" i="164" s="1"/>
  <c r="Z15" i="164"/>
  <c r="Z57" i="164" s="1"/>
  <c r="Z16" i="164"/>
  <c r="Z58" i="164" s="1"/>
  <c r="Z17" i="164"/>
  <c r="Z59" i="164" s="1"/>
  <c r="Z18" i="164"/>
  <c r="Z60" i="164" s="1"/>
  <c r="Z19" i="164"/>
  <c r="Z61" i="164" s="1"/>
  <c r="Z21" i="164"/>
  <c r="Z63" i="164" s="1"/>
  <c r="Z22" i="164"/>
  <c r="Z64" i="164" s="1"/>
  <c r="Z23" i="164"/>
  <c r="Z65" i="164" s="1"/>
  <c r="Z24" i="164"/>
  <c r="Z66" i="164" s="1"/>
  <c r="Z25" i="164"/>
  <c r="Z67" i="164" s="1"/>
  <c r="Z27" i="164"/>
  <c r="Z69" i="164" s="1"/>
  <c r="Z28" i="164"/>
  <c r="Z70" i="164" s="1"/>
  <c r="Z30" i="164"/>
  <c r="Z72" i="164" s="1"/>
  <c r="Z31" i="164"/>
  <c r="Z73" i="164" s="1"/>
  <c r="Z32" i="164"/>
  <c r="Z74" i="164" s="1"/>
  <c r="X13" i="164"/>
  <c r="X55" i="164" s="1"/>
  <c r="X14" i="164"/>
  <c r="X56" i="164" s="1"/>
  <c r="X15" i="164"/>
  <c r="X57" i="164" s="1"/>
  <c r="X16" i="164"/>
  <c r="X58" i="164" s="1"/>
  <c r="X17" i="164"/>
  <c r="X59" i="164" s="1"/>
  <c r="X18" i="164"/>
  <c r="X60" i="164" s="1"/>
  <c r="X19" i="164"/>
  <c r="X61" i="164" s="1"/>
  <c r="X21" i="164"/>
  <c r="X63" i="164" s="1"/>
  <c r="X22" i="164"/>
  <c r="X64" i="164" s="1"/>
  <c r="X23" i="164"/>
  <c r="X65" i="164" s="1"/>
  <c r="X24" i="164"/>
  <c r="X66" i="164" s="1"/>
  <c r="X25" i="164"/>
  <c r="X67" i="164" s="1"/>
  <c r="X27" i="164"/>
  <c r="X69" i="164" s="1"/>
  <c r="X28" i="164"/>
  <c r="X70" i="164" s="1"/>
  <c r="X30" i="164"/>
  <c r="X72" i="164" s="1"/>
  <c r="X31" i="164"/>
  <c r="X73" i="164" s="1"/>
  <c r="X32" i="164"/>
  <c r="X74" i="164" s="1"/>
  <c r="R13" i="164"/>
  <c r="R55" i="164" s="1"/>
  <c r="R14" i="164"/>
  <c r="R56" i="164" s="1"/>
  <c r="R15" i="164"/>
  <c r="R57" i="164" s="1"/>
  <c r="R16" i="164"/>
  <c r="R58" i="164" s="1"/>
  <c r="R17" i="164"/>
  <c r="R59" i="164" s="1"/>
  <c r="R18" i="164"/>
  <c r="R60" i="164" s="1"/>
  <c r="R19" i="164"/>
  <c r="R61" i="164" s="1"/>
  <c r="R21" i="164"/>
  <c r="R63" i="164" s="1"/>
  <c r="R22" i="164"/>
  <c r="R64" i="164" s="1"/>
  <c r="R23" i="164"/>
  <c r="R65" i="164" s="1"/>
  <c r="R24" i="164"/>
  <c r="R66" i="164" s="1"/>
  <c r="R25" i="164"/>
  <c r="R67" i="164" s="1"/>
  <c r="R27" i="164"/>
  <c r="R69" i="164" s="1"/>
  <c r="R28" i="164"/>
  <c r="R70" i="164" s="1"/>
  <c r="R30" i="164"/>
  <c r="R72" i="164" s="1"/>
  <c r="R31" i="164"/>
  <c r="R73" i="164" s="1"/>
  <c r="R32" i="164"/>
  <c r="R74" i="164" s="1"/>
  <c r="AH13" i="164"/>
  <c r="AH55" i="164" s="1"/>
  <c r="AH14" i="164"/>
  <c r="AH56" i="164" s="1"/>
  <c r="AH15" i="164"/>
  <c r="AH57" i="164" s="1"/>
  <c r="AH16" i="164"/>
  <c r="AH58" i="164" s="1"/>
  <c r="AH17" i="164"/>
  <c r="AH59" i="164" s="1"/>
  <c r="AH18" i="164"/>
  <c r="AH60" i="164" s="1"/>
  <c r="AH19" i="164"/>
  <c r="AH61" i="164" s="1"/>
  <c r="AH21" i="164"/>
  <c r="AH63" i="164" s="1"/>
  <c r="AH22" i="164"/>
  <c r="AH64" i="164" s="1"/>
  <c r="AH23" i="164"/>
  <c r="AH65" i="164" s="1"/>
  <c r="AH24" i="164"/>
  <c r="AH66" i="164" s="1"/>
  <c r="AH25" i="164"/>
  <c r="AH67" i="164" s="1"/>
  <c r="AH27" i="164"/>
  <c r="AH69" i="164" s="1"/>
  <c r="AH28" i="164"/>
  <c r="AH70" i="164" s="1"/>
  <c r="AH30" i="164"/>
  <c r="AH72" i="164" s="1"/>
  <c r="AH31" i="164"/>
  <c r="AH73" i="164" s="1"/>
  <c r="AH32" i="164"/>
  <c r="AH74" i="164" s="1"/>
  <c r="BJ13" i="164"/>
  <c r="BJ55" i="164" s="1"/>
  <c r="BJ14" i="164"/>
  <c r="BJ56" i="164" s="1"/>
  <c r="BJ15" i="164"/>
  <c r="BJ57" i="164" s="1"/>
  <c r="BJ16" i="164"/>
  <c r="BJ58" i="164" s="1"/>
  <c r="BJ17" i="164"/>
  <c r="BJ59" i="164" s="1"/>
  <c r="BJ18" i="164"/>
  <c r="BJ60" i="164" s="1"/>
  <c r="BJ19" i="164"/>
  <c r="BJ61" i="164" s="1"/>
  <c r="BJ21" i="164"/>
  <c r="BJ63" i="164" s="1"/>
  <c r="BJ22" i="164"/>
  <c r="BJ64" i="164" s="1"/>
  <c r="BJ23" i="164"/>
  <c r="BJ65" i="164" s="1"/>
  <c r="BJ24" i="164"/>
  <c r="BJ66" i="164" s="1"/>
  <c r="BJ25" i="164"/>
  <c r="BJ67" i="164" s="1"/>
  <c r="BJ27" i="164"/>
  <c r="BJ69" i="164" s="1"/>
  <c r="BJ28" i="164"/>
  <c r="BJ70" i="164" s="1"/>
  <c r="BJ30" i="164"/>
  <c r="BJ72" i="164" s="1"/>
  <c r="BJ31" i="164"/>
  <c r="BJ73" i="164" s="1"/>
  <c r="BJ32" i="164"/>
  <c r="BJ74" i="164" s="1"/>
  <c r="AW13" i="164"/>
  <c r="AW55" i="164" s="1"/>
  <c r="AW14" i="164"/>
  <c r="AW56" i="164" s="1"/>
  <c r="AW15" i="164"/>
  <c r="AW57" i="164" s="1"/>
  <c r="AW16" i="164"/>
  <c r="AW58" i="164" s="1"/>
  <c r="AW17" i="164"/>
  <c r="AW59" i="164" s="1"/>
  <c r="AW18" i="164"/>
  <c r="AW60" i="164" s="1"/>
  <c r="AW19" i="164"/>
  <c r="AW61" i="164" s="1"/>
  <c r="AW21" i="164"/>
  <c r="AW63" i="164" s="1"/>
  <c r="AW22" i="164"/>
  <c r="AW64" i="164" s="1"/>
  <c r="AW23" i="164"/>
  <c r="AW65" i="164" s="1"/>
  <c r="AW24" i="164"/>
  <c r="AW66" i="164" s="1"/>
  <c r="AW25" i="164"/>
  <c r="AW67" i="164" s="1"/>
  <c r="AW27" i="164"/>
  <c r="AW69" i="164" s="1"/>
  <c r="AW28" i="164"/>
  <c r="AW70" i="164" s="1"/>
  <c r="AW30" i="164"/>
  <c r="AW72" i="164" s="1"/>
  <c r="AW31" i="164"/>
  <c r="AW73" i="164" s="1"/>
  <c r="AW32" i="164"/>
  <c r="AW74" i="164" s="1"/>
  <c r="AG13" i="164"/>
  <c r="AG55" i="164" s="1"/>
  <c r="AG14" i="164"/>
  <c r="AG56" i="164" s="1"/>
  <c r="AG15" i="164"/>
  <c r="AG57" i="164" s="1"/>
  <c r="AG16" i="164"/>
  <c r="AG58" i="164" s="1"/>
  <c r="AG17" i="164"/>
  <c r="AG59" i="164" s="1"/>
  <c r="AG18" i="164"/>
  <c r="AG60" i="164" s="1"/>
  <c r="AG19" i="164"/>
  <c r="AG61" i="164" s="1"/>
  <c r="AG21" i="164"/>
  <c r="AG63" i="164" s="1"/>
  <c r="AG22" i="164"/>
  <c r="AG64" i="164" s="1"/>
  <c r="AG23" i="164"/>
  <c r="AG65" i="164" s="1"/>
  <c r="AG24" i="164"/>
  <c r="AG66" i="164" s="1"/>
  <c r="AG25" i="164"/>
  <c r="AG67" i="164" s="1"/>
  <c r="AG27" i="164"/>
  <c r="AG69" i="164" s="1"/>
  <c r="AG28" i="164"/>
  <c r="AG70" i="164" s="1"/>
  <c r="AG30" i="164"/>
  <c r="AG72" i="164" s="1"/>
  <c r="AG31" i="164"/>
  <c r="AG73" i="164" s="1"/>
  <c r="AG32" i="164"/>
  <c r="AG74" i="164" s="1"/>
  <c r="BL13" i="164"/>
  <c r="BL55" i="164" s="1"/>
  <c r="BL14" i="164"/>
  <c r="BL56" i="164" s="1"/>
  <c r="BL15" i="164"/>
  <c r="BL57" i="164" s="1"/>
  <c r="BL16" i="164"/>
  <c r="BL58" i="164" s="1"/>
  <c r="BL17" i="164"/>
  <c r="BL59" i="164" s="1"/>
  <c r="BL18" i="164"/>
  <c r="BL60" i="164" s="1"/>
  <c r="BL19" i="164"/>
  <c r="BL61" i="164" s="1"/>
  <c r="BL21" i="164"/>
  <c r="BL63" i="164" s="1"/>
  <c r="BL22" i="164"/>
  <c r="BL64" i="164" s="1"/>
  <c r="BL23" i="164"/>
  <c r="BL65" i="164" s="1"/>
  <c r="BL24" i="164"/>
  <c r="BL66" i="164" s="1"/>
  <c r="BL25" i="164"/>
  <c r="BL67" i="164" s="1"/>
  <c r="BL27" i="164"/>
  <c r="BL69" i="164" s="1"/>
  <c r="BL28" i="164"/>
  <c r="BL70" i="164" s="1"/>
  <c r="BL30" i="164"/>
  <c r="BL72" i="164" s="1"/>
  <c r="BL31" i="164"/>
  <c r="BL73" i="164" s="1"/>
  <c r="BL32" i="164"/>
  <c r="BL74" i="164" s="1"/>
  <c r="AV13" i="164"/>
  <c r="AV55" i="164" s="1"/>
  <c r="AV14" i="164"/>
  <c r="AV56" i="164" s="1"/>
  <c r="AV15" i="164"/>
  <c r="AV57" i="164" s="1"/>
  <c r="AV16" i="164"/>
  <c r="AV58" i="164" s="1"/>
  <c r="AV17" i="164"/>
  <c r="AV59" i="164" s="1"/>
  <c r="AV18" i="164"/>
  <c r="AV60" i="164" s="1"/>
  <c r="AV19" i="164"/>
  <c r="AV61" i="164" s="1"/>
  <c r="AV21" i="164"/>
  <c r="AV63" i="164" s="1"/>
  <c r="AV22" i="164"/>
  <c r="AV64" i="164" s="1"/>
  <c r="AV23" i="164"/>
  <c r="AV65" i="164" s="1"/>
  <c r="AV24" i="164"/>
  <c r="AV66" i="164" s="1"/>
  <c r="AV25" i="164"/>
  <c r="AV67" i="164" s="1"/>
  <c r="AV27" i="164"/>
  <c r="AV69" i="164" s="1"/>
  <c r="AV28" i="164"/>
  <c r="AV70" i="164" s="1"/>
  <c r="AV30" i="164"/>
  <c r="AV72" i="164" s="1"/>
  <c r="AV31" i="164"/>
  <c r="AV73" i="164" s="1"/>
  <c r="AV32" i="164"/>
  <c r="AV74" i="164" s="1"/>
  <c r="T13" i="164"/>
  <c r="T55" i="164" s="1"/>
  <c r="T14" i="164"/>
  <c r="T56" i="164" s="1"/>
  <c r="T15" i="164"/>
  <c r="T57" i="164" s="1"/>
  <c r="T16" i="164"/>
  <c r="T58" i="164" s="1"/>
  <c r="T17" i="164"/>
  <c r="T59" i="164" s="1"/>
  <c r="T18" i="164"/>
  <c r="T60" i="164" s="1"/>
  <c r="T19" i="164"/>
  <c r="T61" i="164" s="1"/>
  <c r="T21" i="164"/>
  <c r="T63" i="164" s="1"/>
  <c r="T22" i="164"/>
  <c r="T64" i="164" s="1"/>
  <c r="T23" i="164"/>
  <c r="T65" i="164" s="1"/>
  <c r="T24" i="164"/>
  <c r="T66" i="164" s="1"/>
  <c r="T25" i="164"/>
  <c r="T67" i="164" s="1"/>
  <c r="T27" i="164"/>
  <c r="T69" i="164" s="1"/>
  <c r="T28" i="164"/>
  <c r="T70" i="164" s="1"/>
  <c r="T30" i="164"/>
  <c r="T72" i="164" s="1"/>
  <c r="T31" i="164"/>
  <c r="T73" i="164" s="1"/>
  <c r="T32" i="164"/>
  <c r="T74" i="164" s="1"/>
  <c r="AQ13" i="164"/>
  <c r="AQ55" i="164" s="1"/>
  <c r="AQ14" i="164"/>
  <c r="AQ56" i="164" s="1"/>
  <c r="AQ15" i="164"/>
  <c r="AQ57" i="164" s="1"/>
  <c r="AQ16" i="164"/>
  <c r="AQ58" i="164" s="1"/>
  <c r="AQ17" i="164"/>
  <c r="AQ59" i="164" s="1"/>
  <c r="AQ18" i="164"/>
  <c r="AQ60" i="164" s="1"/>
  <c r="AQ19" i="164"/>
  <c r="AQ61" i="164" s="1"/>
  <c r="AQ21" i="164"/>
  <c r="AQ63" i="164" s="1"/>
  <c r="AQ22" i="164"/>
  <c r="AQ64" i="164" s="1"/>
  <c r="AQ23" i="164"/>
  <c r="AQ65" i="164" s="1"/>
  <c r="AQ24" i="164"/>
  <c r="AQ66" i="164" s="1"/>
  <c r="AQ25" i="164"/>
  <c r="AQ67" i="164" s="1"/>
  <c r="AQ27" i="164"/>
  <c r="AQ69" i="164" s="1"/>
  <c r="AQ28" i="164"/>
  <c r="AQ70" i="164" s="1"/>
  <c r="AQ30" i="164"/>
  <c r="AQ72" i="164" s="1"/>
  <c r="AQ31" i="164"/>
  <c r="AQ73" i="164" s="1"/>
  <c r="AQ32" i="164"/>
  <c r="AQ74" i="164" s="1"/>
  <c r="BK13" i="164"/>
  <c r="BK55" i="164" s="1"/>
  <c r="BK14" i="164"/>
  <c r="BK56" i="164" s="1"/>
  <c r="BK15" i="164"/>
  <c r="BK57" i="164" s="1"/>
  <c r="BK16" i="164"/>
  <c r="BK58" i="164" s="1"/>
  <c r="BK17" i="164"/>
  <c r="BK59" i="164" s="1"/>
  <c r="BK18" i="164"/>
  <c r="BK60" i="164" s="1"/>
  <c r="BK19" i="164"/>
  <c r="BK61" i="164" s="1"/>
  <c r="BK21" i="164"/>
  <c r="BK63" i="164" s="1"/>
  <c r="BK22" i="164"/>
  <c r="BK64" i="164" s="1"/>
  <c r="BK23" i="164"/>
  <c r="BK65" i="164" s="1"/>
  <c r="BK24" i="164"/>
  <c r="BK66" i="164" s="1"/>
  <c r="BK25" i="164"/>
  <c r="BK67" i="164" s="1"/>
  <c r="BK27" i="164"/>
  <c r="BK69" i="164" s="1"/>
  <c r="BK28" i="164"/>
  <c r="BK70" i="164" s="1"/>
  <c r="BK30" i="164"/>
  <c r="BK72" i="164" s="1"/>
  <c r="BK31" i="164"/>
  <c r="BK73" i="164" s="1"/>
  <c r="BK32" i="164"/>
  <c r="BK74" i="164" s="1"/>
  <c r="AB13" i="164"/>
  <c r="AB55" i="164" s="1"/>
  <c r="AB14" i="164"/>
  <c r="AB56" i="164" s="1"/>
  <c r="AB15" i="164"/>
  <c r="AB57" i="164" s="1"/>
  <c r="AB16" i="164"/>
  <c r="AB58" i="164" s="1"/>
  <c r="AB17" i="164"/>
  <c r="AB59" i="164" s="1"/>
  <c r="AB18" i="164"/>
  <c r="AB60" i="164" s="1"/>
  <c r="AB19" i="164"/>
  <c r="AB61" i="164" s="1"/>
  <c r="AB21" i="164"/>
  <c r="AB63" i="164" s="1"/>
  <c r="AB22" i="164"/>
  <c r="AB64" i="164" s="1"/>
  <c r="AB23" i="164"/>
  <c r="AB65" i="164" s="1"/>
  <c r="AB24" i="164"/>
  <c r="AB66" i="164" s="1"/>
  <c r="AB25" i="164"/>
  <c r="AB67" i="164" s="1"/>
  <c r="AB27" i="164"/>
  <c r="AB69" i="164" s="1"/>
  <c r="AB28" i="164"/>
  <c r="AB70" i="164" s="1"/>
  <c r="AB30" i="164"/>
  <c r="AB72" i="164" s="1"/>
  <c r="AB31" i="164"/>
  <c r="AB73" i="164" s="1"/>
  <c r="AB32" i="164"/>
  <c r="AB74" i="164" s="1"/>
  <c r="AU13" i="164"/>
  <c r="AU55" i="164" s="1"/>
  <c r="AU14" i="164"/>
  <c r="AU56" i="164" s="1"/>
  <c r="AU15" i="164"/>
  <c r="AU57" i="164" s="1"/>
  <c r="AU16" i="164"/>
  <c r="AU58" i="164" s="1"/>
  <c r="AU17" i="164"/>
  <c r="AU59" i="164" s="1"/>
  <c r="AU18" i="164"/>
  <c r="AU60" i="164" s="1"/>
  <c r="AU19" i="164"/>
  <c r="AU61" i="164" s="1"/>
  <c r="AU21" i="164"/>
  <c r="AU63" i="164" s="1"/>
  <c r="AU22" i="164"/>
  <c r="AU64" i="164" s="1"/>
  <c r="AU23" i="164"/>
  <c r="AU65" i="164" s="1"/>
  <c r="AU24" i="164"/>
  <c r="AU66" i="164" s="1"/>
  <c r="AU25" i="164"/>
  <c r="AU67" i="164" s="1"/>
  <c r="AU27" i="164"/>
  <c r="AU69" i="164" s="1"/>
  <c r="AU28" i="164"/>
  <c r="AU70" i="164" s="1"/>
  <c r="AU30" i="164"/>
  <c r="AU72" i="164" s="1"/>
  <c r="AU31" i="164"/>
  <c r="AU73" i="164" s="1"/>
  <c r="AU32" i="164"/>
  <c r="AU74" i="164" s="1"/>
  <c r="W13" i="164"/>
  <c r="W55" i="164" s="1"/>
  <c r="W14" i="164"/>
  <c r="W56" i="164" s="1"/>
  <c r="W15" i="164"/>
  <c r="W57" i="164" s="1"/>
  <c r="W16" i="164"/>
  <c r="W58" i="164" s="1"/>
  <c r="W17" i="164"/>
  <c r="W59" i="164" s="1"/>
  <c r="W18" i="164"/>
  <c r="W60" i="164" s="1"/>
  <c r="W19" i="164"/>
  <c r="W61" i="164" s="1"/>
  <c r="W21" i="164"/>
  <c r="W63" i="164" s="1"/>
  <c r="W22" i="164"/>
  <c r="W64" i="164" s="1"/>
  <c r="W23" i="164"/>
  <c r="W65" i="164" s="1"/>
  <c r="W24" i="164"/>
  <c r="W66" i="164" s="1"/>
  <c r="W25" i="164"/>
  <c r="W67" i="164" s="1"/>
  <c r="W27" i="164"/>
  <c r="W69" i="164" s="1"/>
  <c r="W28" i="164"/>
  <c r="W70" i="164" s="1"/>
  <c r="W30" i="164"/>
  <c r="W72" i="164" s="1"/>
  <c r="W31" i="164"/>
  <c r="W73" i="164" s="1"/>
  <c r="W32" i="164"/>
  <c r="W74" i="164" s="1"/>
  <c r="AX13" i="164"/>
  <c r="AX55" i="164" s="1"/>
  <c r="AX14" i="164"/>
  <c r="AX56" i="164" s="1"/>
  <c r="AX15" i="164"/>
  <c r="AX57" i="164" s="1"/>
  <c r="AX16" i="164"/>
  <c r="AX58" i="164" s="1"/>
  <c r="AX17" i="164"/>
  <c r="AX59" i="164" s="1"/>
  <c r="AX18" i="164"/>
  <c r="AX60" i="164" s="1"/>
  <c r="AX19" i="164"/>
  <c r="AX61" i="164" s="1"/>
  <c r="AX21" i="164"/>
  <c r="AX63" i="164" s="1"/>
  <c r="AX22" i="164"/>
  <c r="AX64" i="164" s="1"/>
  <c r="AX23" i="164"/>
  <c r="AX65" i="164" s="1"/>
  <c r="AX24" i="164"/>
  <c r="AX66" i="164" s="1"/>
  <c r="AX25" i="164"/>
  <c r="AX67" i="164" s="1"/>
  <c r="AX27" i="164"/>
  <c r="AX69" i="164" s="1"/>
  <c r="AX28" i="164"/>
  <c r="AX70" i="164" s="1"/>
  <c r="AX30" i="164"/>
  <c r="AX72" i="164" s="1"/>
  <c r="AX31" i="164"/>
  <c r="AX73" i="164" s="1"/>
  <c r="AX32" i="164"/>
  <c r="AX74" i="164" s="1"/>
  <c r="AJ13" i="164"/>
  <c r="AJ55" i="164" s="1"/>
  <c r="AJ14" i="164"/>
  <c r="AJ56" i="164" s="1"/>
  <c r="AJ15" i="164"/>
  <c r="AJ57" i="164" s="1"/>
  <c r="AJ16" i="164"/>
  <c r="AJ58" i="164" s="1"/>
  <c r="AJ17" i="164"/>
  <c r="AJ59" i="164" s="1"/>
  <c r="AJ18" i="164"/>
  <c r="AJ60" i="164" s="1"/>
  <c r="AJ19" i="164"/>
  <c r="AJ61" i="164" s="1"/>
  <c r="AJ21" i="164"/>
  <c r="AJ63" i="164" s="1"/>
  <c r="AJ22" i="164"/>
  <c r="AJ64" i="164" s="1"/>
  <c r="AJ23" i="164"/>
  <c r="AJ65" i="164" s="1"/>
  <c r="AJ24" i="164"/>
  <c r="AJ66" i="164" s="1"/>
  <c r="AJ25" i="164"/>
  <c r="AJ67" i="164" s="1"/>
  <c r="AJ27" i="164"/>
  <c r="AJ69" i="164" s="1"/>
  <c r="AJ28" i="164"/>
  <c r="AJ70" i="164" s="1"/>
  <c r="AJ30" i="164"/>
  <c r="AJ72" i="164" s="1"/>
  <c r="AJ31" i="164"/>
  <c r="AJ73" i="164" s="1"/>
  <c r="AJ32" i="164"/>
  <c r="AJ74" i="164" s="1"/>
  <c r="AI13" i="164"/>
  <c r="AI55" i="164" s="1"/>
  <c r="AI14" i="164"/>
  <c r="AI56" i="164" s="1"/>
  <c r="AI15" i="164"/>
  <c r="AI57" i="164" s="1"/>
  <c r="AI16" i="164"/>
  <c r="AI58" i="164" s="1"/>
  <c r="AI17" i="164"/>
  <c r="AI59" i="164" s="1"/>
  <c r="AI18" i="164"/>
  <c r="AI60" i="164" s="1"/>
  <c r="AI19" i="164"/>
  <c r="AI61" i="164" s="1"/>
  <c r="AI21" i="164"/>
  <c r="AI63" i="164" s="1"/>
  <c r="AI22" i="164"/>
  <c r="AI64" i="164" s="1"/>
  <c r="AI23" i="164"/>
  <c r="AI65" i="164" s="1"/>
  <c r="AI24" i="164"/>
  <c r="AI66" i="164" s="1"/>
  <c r="AI25" i="164"/>
  <c r="AI67" i="164" s="1"/>
  <c r="AI27" i="164"/>
  <c r="AI69" i="164" s="1"/>
  <c r="AI28" i="164"/>
  <c r="AI70" i="164" s="1"/>
  <c r="AI30" i="164"/>
  <c r="AI72" i="164" s="1"/>
  <c r="AI31" i="164"/>
  <c r="AI73" i="164" s="1"/>
  <c r="AI32" i="164"/>
  <c r="AI74" i="164" s="1"/>
  <c r="AO13" i="164"/>
  <c r="AO55" i="164" s="1"/>
  <c r="AO14" i="164"/>
  <c r="AO56" i="164" s="1"/>
  <c r="AO15" i="164"/>
  <c r="AO57" i="164" s="1"/>
  <c r="AO16" i="164"/>
  <c r="AO58" i="164" s="1"/>
  <c r="AO17" i="164"/>
  <c r="AO59" i="164" s="1"/>
  <c r="AO18" i="164"/>
  <c r="AO60" i="164" s="1"/>
  <c r="AO19" i="164"/>
  <c r="AO61" i="164" s="1"/>
  <c r="AO21" i="164"/>
  <c r="AO63" i="164" s="1"/>
  <c r="AO22" i="164"/>
  <c r="AO64" i="164" s="1"/>
  <c r="AO23" i="164"/>
  <c r="AO65" i="164" s="1"/>
  <c r="AO24" i="164"/>
  <c r="AO66" i="164" s="1"/>
  <c r="AO25" i="164"/>
  <c r="AO67" i="164" s="1"/>
  <c r="AO27" i="164"/>
  <c r="AO69" i="164" s="1"/>
  <c r="AO28" i="164"/>
  <c r="AO70" i="164" s="1"/>
  <c r="AO30" i="164"/>
  <c r="AO72" i="164" s="1"/>
  <c r="AO31" i="164"/>
  <c r="AO73" i="164" s="1"/>
  <c r="AO32" i="164"/>
  <c r="AO74" i="164" s="1"/>
  <c r="BC13" i="164"/>
  <c r="BC55" i="164" s="1"/>
  <c r="BC14" i="164"/>
  <c r="BC56" i="164" s="1"/>
  <c r="BC15" i="164"/>
  <c r="BC57" i="164" s="1"/>
  <c r="BC16" i="164"/>
  <c r="BC58" i="164" s="1"/>
  <c r="BC17" i="164"/>
  <c r="BC59" i="164" s="1"/>
  <c r="BC18" i="164"/>
  <c r="BC60" i="164" s="1"/>
  <c r="BC19" i="164"/>
  <c r="BC61" i="164" s="1"/>
  <c r="BC21" i="164"/>
  <c r="BC63" i="164" s="1"/>
  <c r="BC22" i="164"/>
  <c r="BC64" i="164" s="1"/>
  <c r="BC23" i="164"/>
  <c r="BC65" i="164" s="1"/>
  <c r="BC24" i="164"/>
  <c r="BC66" i="164" s="1"/>
  <c r="BC25" i="164"/>
  <c r="BC67" i="164" s="1"/>
  <c r="BC27" i="164"/>
  <c r="BC69" i="164" s="1"/>
  <c r="BC28" i="164"/>
  <c r="BC70" i="164" s="1"/>
  <c r="BC30" i="164"/>
  <c r="BC72" i="164" s="1"/>
  <c r="BC31" i="164"/>
  <c r="BC73" i="164" s="1"/>
  <c r="BC32" i="164"/>
  <c r="BC74" i="164" s="1"/>
  <c r="AL42" i="164"/>
  <c r="AL84" i="164" s="1"/>
  <c r="BF42" i="164"/>
  <c r="BF84" i="164" s="1"/>
  <c r="BD42" i="164" l="1"/>
  <c r="BD84" i="164" s="1"/>
  <c r="AY42" i="164" l="1"/>
  <c r="AY84" i="164" s="1"/>
  <c r="AX42" i="164" l="1"/>
  <c r="AX84" i="164" s="1"/>
  <c r="T42" i="164" l="1"/>
  <c r="T84" i="164" s="1"/>
  <c r="AD42" i="164" l="1"/>
  <c r="AD84" i="164" s="1"/>
  <c r="BC42" i="164" l="1"/>
  <c r="BC84" i="164" s="1"/>
  <c r="AJ42" i="164" l="1"/>
  <c r="AJ84" i="164" s="1"/>
  <c r="BL42" i="164" l="1"/>
  <c r="BL84" i="164" s="1"/>
  <c r="AS42" i="164" l="1"/>
  <c r="AS84" i="164" s="1"/>
  <c r="X42" i="164" l="1"/>
  <c r="X84" i="164" s="1"/>
  <c r="AG42" i="164" l="1"/>
  <c r="AG84" i="164" s="1"/>
  <c r="AV42" i="164" l="1"/>
  <c r="AV84" i="164" s="1"/>
  <c r="AB42" i="164" l="1"/>
  <c r="AB84" i="164" s="1"/>
  <c r="AQ42" i="164" l="1"/>
  <c r="AQ84" i="164" s="1"/>
  <c r="AC42" i="164" l="1"/>
  <c r="AC84" i="164" s="1"/>
  <c r="AK42" i="164" l="1"/>
  <c r="AK84" i="164" s="1"/>
  <c r="BK42" i="164" l="1"/>
  <c r="BK84" i="164" s="1"/>
  <c r="R42" i="164" l="1"/>
  <c r="R84" i="164" s="1"/>
  <c r="V42" i="164" l="1"/>
  <c r="V84" i="164" s="1"/>
  <c r="BJ42" i="164" l="1"/>
  <c r="BJ84" i="164" s="1"/>
  <c r="AH42" i="164" l="1"/>
  <c r="AH84" i="164" s="1"/>
  <c r="AZ42" i="164" l="1"/>
  <c r="AZ84" i="164" s="1"/>
  <c r="AU42" i="164" l="1"/>
  <c r="AU84" i="164" s="1"/>
  <c r="BB42" i="164" l="1"/>
  <c r="BB84" i="164" s="1"/>
  <c r="S42" i="164" l="1"/>
  <c r="S84" i="164" s="1"/>
  <c r="AA42" i="164" l="1"/>
  <c r="AA84" i="164" s="1"/>
  <c r="W42" i="164" l="1"/>
  <c r="W84" i="164" s="1"/>
  <c r="AO42" i="164" l="1"/>
  <c r="AO84" i="164" s="1"/>
  <c r="AT42" i="164" l="1"/>
  <c r="AT84" i="164" s="1"/>
  <c r="AE42" i="164" l="1"/>
  <c r="AE84" i="164" s="1"/>
  <c r="Y42" i="164" l="1"/>
  <c r="Y84" i="164" s="1"/>
  <c r="BI42" i="164" l="1"/>
  <c r="BI84" i="164" s="1"/>
  <c r="AN42" i="164" l="1"/>
  <c r="AN84" i="164" s="1"/>
  <c r="AF42" i="164" l="1"/>
  <c r="AF84" i="164" s="1"/>
  <c r="Z42" i="164" l="1"/>
  <c r="Z84" i="164" s="1"/>
  <c r="BM42" i="164" l="1"/>
  <c r="BM84" i="164" s="1"/>
  <c r="BE42" i="164" l="1"/>
  <c r="BE84" i="164" s="1"/>
  <c r="AI42" i="164" l="1"/>
  <c r="AI84" i="164" s="1"/>
  <c r="AR42" i="164" l="1"/>
  <c r="AR84" i="164" s="1"/>
  <c r="BH42" i="164" l="1"/>
  <c r="BH84" i="164" s="1"/>
  <c r="BG42" i="164" l="1"/>
  <c r="BG84" i="164" s="1"/>
  <c r="AW42" i="164" l="1"/>
  <c r="AW84" i="164" s="1"/>
  <c r="AM42" i="164" l="1"/>
  <c r="AM84" i="164" s="1"/>
  <c r="AP42" i="164" l="1"/>
  <c r="AP84" i="164" s="1"/>
  <c r="BA42" i="164" l="1"/>
  <c r="BA84" i="164" s="1"/>
  <c r="U42" i="164" l="1"/>
  <c r="U84" i="164" s="1"/>
  <c r="AY20" i="164" l="1"/>
  <c r="AY62" i="164" s="1"/>
  <c r="AY26" i="164" l="1"/>
  <c r="AY68" i="164" s="1"/>
  <c r="AY29" i="164"/>
  <c r="AY71" i="164" s="1"/>
  <c r="AY33" i="164"/>
  <c r="AY75" i="164" s="1"/>
  <c r="AY35" i="164"/>
  <c r="AY77" i="164" s="1"/>
  <c r="AY36" i="164"/>
  <c r="AY78" i="164" s="1"/>
  <c r="AY37" i="164"/>
  <c r="AY79" i="164" s="1"/>
  <c r="AY38" i="164"/>
  <c r="AY80" i="164" s="1"/>
  <c r="AY39" i="164"/>
  <c r="AY81" i="164" s="1"/>
  <c r="AY40" i="164"/>
  <c r="AY82" i="164" s="1"/>
  <c r="AY41" i="164"/>
  <c r="AY83" i="164" s="1"/>
  <c r="Y20" i="164"/>
  <c r="Y62" i="164" s="1"/>
  <c r="Y26" i="164"/>
  <c r="Y68" i="164" s="1"/>
  <c r="Y29" i="164"/>
  <c r="Y71" i="164" s="1"/>
  <c r="Y33" i="164"/>
  <c r="Y75" i="164" s="1"/>
  <c r="Y35" i="164"/>
  <c r="Y77" i="164" s="1"/>
  <c r="Y36" i="164"/>
  <c r="Y78" i="164" s="1"/>
  <c r="Y37" i="164"/>
  <c r="Y79" i="164" s="1"/>
  <c r="Y38" i="164"/>
  <c r="Y80" i="164" s="1"/>
  <c r="Y39" i="164"/>
  <c r="Y81" i="164" s="1"/>
  <c r="Y40" i="164"/>
  <c r="Y82" i="164" s="1"/>
  <c r="Y41" i="164"/>
  <c r="Y83" i="164" s="1"/>
  <c r="AS20" i="164"/>
  <c r="AS62" i="164" s="1"/>
  <c r="AS26" i="164"/>
  <c r="AS68" i="164" s="1"/>
  <c r="AS29" i="164"/>
  <c r="AS71" i="164" s="1"/>
  <c r="AS33" i="164"/>
  <c r="AS75" i="164" s="1"/>
  <c r="AS35" i="164"/>
  <c r="AS77" i="164" s="1"/>
  <c r="AS36" i="164"/>
  <c r="AS78" i="164" s="1"/>
  <c r="AS37" i="164"/>
  <c r="AS79" i="164" s="1"/>
  <c r="AS38" i="164"/>
  <c r="AS80" i="164" s="1"/>
  <c r="AS39" i="164"/>
  <c r="AS81" i="164" s="1"/>
  <c r="AS40" i="164"/>
  <c r="AS82" i="164" s="1"/>
  <c r="AS41" i="164"/>
  <c r="AS83" i="164" s="1"/>
  <c r="W20" i="164"/>
  <c r="W62" i="164" s="1"/>
  <c r="W26" i="164"/>
  <c r="W68" i="164" s="1"/>
  <c r="W29" i="164"/>
  <c r="W71" i="164" s="1"/>
  <c r="W33" i="164"/>
  <c r="W75" i="164" s="1"/>
  <c r="W35" i="164"/>
  <c r="W77" i="164" s="1"/>
  <c r="W36" i="164"/>
  <c r="W78" i="164" s="1"/>
  <c r="W37" i="164"/>
  <c r="W79" i="164" s="1"/>
  <c r="W38" i="164"/>
  <c r="W80" i="164" s="1"/>
  <c r="W39" i="164"/>
  <c r="W81" i="164" s="1"/>
  <c r="W40" i="164"/>
  <c r="W82" i="164" s="1"/>
  <c r="W41" i="164"/>
  <c r="W83" i="164" s="1"/>
  <c r="AR20" i="164"/>
  <c r="AR62" i="164" s="1"/>
  <c r="AR26" i="164"/>
  <c r="AR68" i="164" s="1"/>
  <c r="AR29" i="164"/>
  <c r="AR71" i="164" s="1"/>
  <c r="AR33" i="164"/>
  <c r="AR75" i="164" s="1"/>
  <c r="AR35" i="164"/>
  <c r="AR77" i="164" s="1"/>
  <c r="AR36" i="164"/>
  <c r="AR78" i="164" s="1"/>
  <c r="AR37" i="164"/>
  <c r="AR79" i="164" s="1"/>
  <c r="AR38" i="164"/>
  <c r="AR80" i="164" s="1"/>
  <c r="AR39" i="164"/>
  <c r="AR81" i="164" s="1"/>
  <c r="AR40" i="164"/>
  <c r="AR82" i="164" s="1"/>
  <c r="AR41" i="164"/>
  <c r="AR83" i="164" s="1"/>
  <c r="BJ20" i="164"/>
  <c r="BJ62" i="164" s="1"/>
  <c r="BJ26" i="164"/>
  <c r="BJ68" i="164" s="1"/>
  <c r="BJ29" i="164"/>
  <c r="BJ71" i="164" s="1"/>
  <c r="BJ33" i="164"/>
  <c r="BJ75" i="164" s="1"/>
  <c r="BJ35" i="164"/>
  <c r="BJ77" i="164" s="1"/>
  <c r="BJ36" i="164"/>
  <c r="BJ78" i="164" s="1"/>
  <c r="BJ37" i="164"/>
  <c r="BJ79" i="164" s="1"/>
  <c r="BJ38" i="164"/>
  <c r="BJ80" i="164" s="1"/>
  <c r="BJ39" i="164"/>
  <c r="BJ81" i="164" s="1"/>
  <c r="BJ40" i="164"/>
  <c r="BJ82" i="164" s="1"/>
  <c r="BJ41" i="164"/>
  <c r="BJ83" i="164" s="1"/>
  <c r="AB20" i="164"/>
  <c r="AB62" i="164" s="1"/>
  <c r="AB26" i="164"/>
  <c r="AB68" i="164" s="1"/>
  <c r="AB29" i="164"/>
  <c r="AB71" i="164" s="1"/>
  <c r="AB33" i="164"/>
  <c r="AB75" i="164" s="1"/>
  <c r="AB35" i="164"/>
  <c r="AB77" i="164" s="1"/>
  <c r="AB36" i="164"/>
  <c r="AB78" i="164" s="1"/>
  <c r="AB37" i="164"/>
  <c r="AB79" i="164" s="1"/>
  <c r="AB38" i="164"/>
  <c r="AB80" i="164" s="1"/>
  <c r="AB39" i="164"/>
  <c r="AB81" i="164" s="1"/>
  <c r="AB40" i="164"/>
  <c r="AB82" i="164" s="1"/>
  <c r="AB41" i="164"/>
  <c r="AB83" i="164" s="1"/>
  <c r="AW20" i="164"/>
  <c r="AW62" i="164" s="1"/>
  <c r="AW26" i="164"/>
  <c r="AW68" i="164" s="1"/>
  <c r="AW29" i="164"/>
  <c r="AW71" i="164" s="1"/>
  <c r="AW33" i="164"/>
  <c r="AW75" i="164" s="1"/>
  <c r="AW35" i="164"/>
  <c r="AW77" i="164" s="1"/>
  <c r="AW36" i="164"/>
  <c r="AW78" i="164" s="1"/>
  <c r="AW37" i="164"/>
  <c r="AW79" i="164" s="1"/>
  <c r="AW38" i="164"/>
  <c r="AW80" i="164" s="1"/>
  <c r="AW39" i="164"/>
  <c r="AW81" i="164" s="1"/>
  <c r="AW40" i="164"/>
  <c r="AW82" i="164" s="1"/>
  <c r="AW41" i="164"/>
  <c r="AW83" i="164" s="1"/>
  <c r="AK20" i="164"/>
  <c r="AK62" i="164" s="1"/>
  <c r="AK26" i="164"/>
  <c r="AK68" i="164" s="1"/>
  <c r="AK29" i="164"/>
  <c r="AK71" i="164" s="1"/>
  <c r="AK33" i="164"/>
  <c r="AK75" i="164" s="1"/>
  <c r="AK35" i="164"/>
  <c r="AK77" i="164" s="1"/>
  <c r="AK36" i="164"/>
  <c r="AK78" i="164" s="1"/>
  <c r="AK37" i="164"/>
  <c r="AK79" i="164" s="1"/>
  <c r="AK38" i="164"/>
  <c r="AK80" i="164" s="1"/>
  <c r="AK39" i="164"/>
  <c r="AK81" i="164" s="1"/>
  <c r="AK40" i="164"/>
  <c r="AK82" i="164" s="1"/>
  <c r="AK41" i="164"/>
  <c r="AK83" i="164" s="1"/>
  <c r="AH20" i="164"/>
  <c r="AH62" i="164" s="1"/>
  <c r="AH26" i="164"/>
  <c r="AH68" i="164" s="1"/>
  <c r="AH29" i="164"/>
  <c r="AH71" i="164" s="1"/>
  <c r="AH33" i="164"/>
  <c r="AH75" i="164" s="1"/>
  <c r="AH35" i="164"/>
  <c r="AH77" i="164" s="1"/>
  <c r="AH36" i="164"/>
  <c r="AH78" i="164" s="1"/>
  <c r="AH37" i="164"/>
  <c r="AH79" i="164" s="1"/>
  <c r="AH38" i="164"/>
  <c r="AH80" i="164" s="1"/>
  <c r="AH39" i="164"/>
  <c r="AH81" i="164" s="1"/>
  <c r="AH40" i="164"/>
  <c r="AH82" i="164" s="1"/>
  <c r="AH41" i="164"/>
  <c r="AH83" i="164" s="1"/>
  <c r="AX20" i="164"/>
  <c r="AX62" i="164" s="1"/>
  <c r="AX26" i="164"/>
  <c r="AX68" i="164" s="1"/>
  <c r="AX29" i="164"/>
  <c r="AX71" i="164" s="1"/>
  <c r="AX33" i="164"/>
  <c r="AX75" i="164" s="1"/>
  <c r="AX35" i="164"/>
  <c r="AX77" i="164" s="1"/>
  <c r="AX36" i="164"/>
  <c r="AX78" i="164" s="1"/>
  <c r="AX37" i="164"/>
  <c r="AX79" i="164" s="1"/>
  <c r="AX38" i="164"/>
  <c r="AX80" i="164" s="1"/>
  <c r="AX39" i="164"/>
  <c r="AX81" i="164" s="1"/>
  <c r="AX40" i="164"/>
  <c r="AX82" i="164" s="1"/>
  <c r="AX41" i="164"/>
  <c r="AX83" i="164" s="1"/>
  <c r="BB20" i="164"/>
  <c r="BB62" i="164" s="1"/>
  <c r="BB26" i="164"/>
  <c r="BB68" i="164" s="1"/>
  <c r="BB29" i="164"/>
  <c r="BB71" i="164" s="1"/>
  <c r="BB33" i="164"/>
  <c r="BB75" i="164" s="1"/>
  <c r="BB35" i="164"/>
  <c r="BB77" i="164" s="1"/>
  <c r="BB36" i="164"/>
  <c r="BB78" i="164" s="1"/>
  <c r="BB37" i="164"/>
  <c r="BB79" i="164" s="1"/>
  <c r="BB38" i="164"/>
  <c r="BB80" i="164" s="1"/>
  <c r="BB39" i="164"/>
  <c r="BB81" i="164" s="1"/>
  <c r="BB40" i="164"/>
  <c r="BB82" i="164" s="1"/>
  <c r="BB41" i="164"/>
  <c r="BB83" i="164" s="1"/>
  <c r="V20" i="164"/>
  <c r="V62" i="164" s="1"/>
  <c r="V26" i="164"/>
  <c r="V68" i="164" s="1"/>
  <c r="V29" i="164"/>
  <c r="V71" i="164" s="1"/>
  <c r="V33" i="164"/>
  <c r="V75" i="164" s="1"/>
  <c r="V35" i="164"/>
  <c r="V77" i="164" s="1"/>
  <c r="V36" i="164"/>
  <c r="V78" i="164" s="1"/>
  <c r="V37" i="164"/>
  <c r="V79" i="164" s="1"/>
  <c r="V38" i="164"/>
  <c r="V80" i="164" s="1"/>
  <c r="V39" i="164"/>
  <c r="V81" i="164" s="1"/>
  <c r="V40" i="164"/>
  <c r="V82" i="164" s="1"/>
  <c r="V41" i="164"/>
  <c r="V83" i="164" s="1"/>
  <c r="AI20" i="164"/>
  <c r="AI62" i="164" s="1"/>
  <c r="AI26" i="164"/>
  <c r="AI68" i="164" s="1"/>
  <c r="AI29" i="164"/>
  <c r="AI71" i="164" s="1"/>
  <c r="AI33" i="164"/>
  <c r="AI75" i="164" s="1"/>
  <c r="AI35" i="164"/>
  <c r="AI77" i="164" s="1"/>
  <c r="AI36" i="164"/>
  <c r="AI78" i="164" s="1"/>
  <c r="AI37" i="164"/>
  <c r="AI79" i="164" s="1"/>
  <c r="AI38" i="164"/>
  <c r="AI80" i="164" s="1"/>
  <c r="AI39" i="164"/>
  <c r="AI81" i="164" s="1"/>
  <c r="AI40" i="164"/>
  <c r="AI82" i="164" s="1"/>
  <c r="AI41" i="164"/>
  <c r="AI83" i="164" s="1"/>
  <c r="AJ20" i="164"/>
  <c r="AJ62" i="164" s="1"/>
  <c r="AJ26" i="164"/>
  <c r="AJ68" i="164" s="1"/>
  <c r="AJ29" i="164"/>
  <c r="AJ71" i="164" s="1"/>
  <c r="AJ33" i="164"/>
  <c r="AJ75" i="164" s="1"/>
  <c r="AJ35" i="164"/>
  <c r="AJ77" i="164" s="1"/>
  <c r="AJ36" i="164"/>
  <c r="AJ78" i="164" s="1"/>
  <c r="AJ37" i="164"/>
  <c r="AJ79" i="164" s="1"/>
  <c r="AJ38" i="164"/>
  <c r="AJ80" i="164" s="1"/>
  <c r="AJ39" i="164"/>
  <c r="AJ81" i="164" s="1"/>
  <c r="AJ40" i="164"/>
  <c r="AJ82" i="164" s="1"/>
  <c r="AJ41" i="164"/>
  <c r="AJ83" i="164" s="1"/>
  <c r="BM20" i="164"/>
  <c r="BM62" i="164" s="1"/>
  <c r="BM26" i="164"/>
  <c r="BM68" i="164" s="1"/>
  <c r="BM29" i="164"/>
  <c r="BM71" i="164" s="1"/>
  <c r="BM33" i="164"/>
  <c r="BM75" i="164" s="1"/>
  <c r="BM35" i="164"/>
  <c r="BM77" i="164" s="1"/>
  <c r="BM36" i="164"/>
  <c r="BM78" i="164" s="1"/>
  <c r="BM37" i="164"/>
  <c r="BM79" i="164" s="1"/>
  <c r="BM38" i="164"/>
  <c r="BM80" i="164" s="1"/>
  <c r="BM39" i="164"/>
  <c r="BM81" i="164" s="1"/>
  <c r="BM40" i="164"/>
  <c r="BM82" i="164" s="1"/>
  <c r="BM41" i="164"/>
  <c r="BM83" i="164" s="1"/>
  <c r="AC20" i="164"/>
  <c r="AC62" i="164" s="1"/>
  <c r="AC26" i="164"/>
  <c r="AC68" i="164" s="1"/>
  <c r="AC29" i="164"/>
  <c r="AC71" i="164" s="1"/>
  <c r="AC33" i="164"/>
  <c r="AC75" i="164" s="1"/>
  <c r="AC35" i="164"/>
  <c r="AC77" i="164" s="1"/>
  <c r="AC36" i="164"/>
  <c r="AC78" i="164" s="1"/>
  <c r="AC37" i="164"/>
  <c r="AC79" i="164" s="1"/>
  <c r="AC38" i="164"/>
  <c r="AC80" i="164" s="1"/>
  <c r="AC39" i="164"/>
  <c r="AC81" i="164" s="1"/>
  <c r="AC40" i="164"/>
  <c r="AC82" i="164" s="1"/>
  <c r="AC41" i="164"/>
  <c r="AC83" i="164" s="1"/>
  <c r="BI20" i="164"/>
  <c r="BI62" i="164" s="1"/>
  <c r="BI26" i="164"/>
  <c r="BI68" i="164" s="1"/>
  <c r="BI29" i="164"/>
  <c r="BI71" i="164" s="1"/>
  <c r="BI33" i="164"/>
  <c r="BI75" i="164" s="1"/>
  <c r="BI35" i="164"/>
  <c r="BI77" i="164" s="1"/>
  <c r="BI36" i="164"/>
  <c r="BI78" i="164" s="1"/>
  <c r="BI37" i="164"/>
  <c r="BI79" i="164" s="1"/>
  <c r="BI38" i="164"/>
  <c r="BI80" i="164" s="1"/>
  <c r="BI39" i="164"/>
  <c r="BI81" i="164" s="1"/>
  <c r="BI40" i="164"/>
  <c r="BI82" i="164" s="1"/>
  <c r="BI41" i="164"/>
  <c r="BI83" i="164" s="1"/>
  <c r="AQ20" i="164"/>
  <c r="AQ62" i="164" s="1"/>
  <c r="AQ26" i="164"/>
  <c r="AQ68" i="164" s="1"/>
  <c r="AQ29" i="164"/>
  <c r="AQ71" i="164" s="1"/>
  <c r="AQ33" i="164"/>
  <c r="AQ75" i="164" s="1"/>
  <c r="AQ35" i="164"/>
  <c r="AQ77" i="164" s="1"/>
  <c r="AQ36" i="164"/>
  <c r="AQ78" i="164" s="1"/>
  <c r="AQ37" i="164"/>
  <c r="AQ79" i="164" s="1"/>
  <c r="AQ38" i="164"/>
  <c r="AQ80" i="164" s="1"/>
  <c r="AQ39" i="164"/>
  <c r="AQ81" i="164" s="1"/>
  <c r="AQ40" i="164"/>
  <c r="AQ82" i="164" s="1"/>
  <c r="AQ41" i="164"/>
  <c r="AQ83" i="164" s="1"/>
  <c r="AM20" i="164"/>
  <c r="AM62" i="164" s="1"/>
  <c r="AM26" i="164"/>
  <c r="AM68" i="164" s="1"/>
  <c r="AM29" i="164"/>
  <c r="AM71" i="164" s="1"/>
  <c r="AM33" i="164"/>
  <c r="AM75" i="164" s="1"/>
  <c r="AM35" i="164"/>
  <c r="AM77" i="164" s="1"/>
  <c r="AM36" i="164"/>
  <c r="AM78" i="164" s="1"/>
  <c r="AM37" i="164"/>
  <c r="AM79" i="164" s="1"/>
  <c r="AM38" i="164"/>
  <c r="AM80" i="164" s="1"/>
  <c r="AM39" i="164"/>
  <c r="AM81" i="164" s="1"/>
  <c r="AM40" i="164"/>
  <c r="AM82" i="164" s="1"/>
  <c r="AM41" i="164"/>
  <c r="AM83" i="164" s="1"/>
  <c r="U20" i="164"/>
  <c r="U62" i="164" s="1"/>
  <c r="U26" i="164"/>
  <c r="U68" i="164" s="1"/>
  <c r="U29" i="164"/>
  <c r="U71" i="164" s="1"/>
  <c r="U33" i="164"/>
  <c r="U75" i="164" s="1"/>
  <c r="U35" i="164"/>
  <c r="U77" i="164" s="1"/>
  <c r="U36" i="164"/>
  <c r="U78" i="164" s="1"/>
  <c r="U37" i="164"/>
  <c r="U79" i="164" s="1"/>
  <c r="U38" i="164"/>
  <c r="U80" i="164" s="1"/>
  <c r="U39" i="164"/>
  <c r="U81" i="164" s="1"/>
  <c r="U40" i="164"/>
  <c r="U82" i="164" s="1"/>
  <c r="U41" i="164"/>
  <c r="U83" i="164" s="1"/>
  <c r="AE20" i="164"/>
  <c r="AE62" i="164" s="1"/>
  <c r="AE26" i="164"/>
  <c r="AE68" i="164" s="1"/>
  <c r="AE29" i="164"/>
  <c r="AE71" i="164" s="1"/>
  <c r="AE33" i="164"/>
  <c r="AE75" i="164" s="1"/>
  <c r="AE35" i="164"/>
  <c r="AE77" i="164" s="1"/>
  <c r="AE36" i="164"/>
  <c r="AE78" i="164" s="1"/>
  <c r="AE37" i="164"/>
  <c r="AE79" i="164" s="1"/>
  <c r="AE38" i="164"/>
  <c r="AE80" i="164" s="1"/>
  <c r="AE39" i="164"/>
  <c r="AE81" i="164" s="1"/>
  <c r="AE40" i="164"/>
  <c r="AE82" i="164" s="1"/>
  <c r="AE41" i="164"/>
  <c r="AE83" i="164" s="1"/>
  <c r="BF20" i="164"/>
  <c r="BF62" i="164" s="1"/>
  <c r="BF26" i="164"/>
  <c r="BF68" i="164" s="1"/>
  <c r="BF29" i="164"/>
  <c r="BF71" i="164" s="1"/>
  <c r="BF33" i="164"/>
  <c r="BF75" i="164" s="1"/>
  <c r="BF35" i="164"/>
  <c r="BF77" i="164" s="1"/>
  <c r="BF36" i="164"/>
  <c r="BF78" i="164" s="1"/>
  <c r="BF37" i="164"/>
  <c r="BF79" i="164" s="1"/>
  <c r="BF38" i="164"/>
  <c r="BF80" i="164" s="1"/>
  <c r="BF39" i="164"/>
  <c r="BF81" i="164" s="1"/>
  <c r="BF40" i="164"/>
  <c r="BF82" i="164" s="1"/>
  <c r="BF41" i="164"/>
  <c r="BF83" i="164" s="1"/>
  <c r="BD20" i="164"/>
  <c r="BD62" i="164" s="1"/>
  <c r="BD26" i="164"/>
  <c r="BD68" i="164" s="1"/>
  <c r="BD29" i="164"/>
  <c r="BD71" i="164" s="1"/>
  <c r="BD33" i="164"/>
  <c r="BD75" i="164" s="1"/>
  <c r="BD35" i="164"/>
  <c r="BD77" i="164" s="1"/>
  <c r="BD36" i="164"/>
  <c r="BD78" i="164" s="1"/>
  <c r="BD37" i="164"/>
  <c r="BD79" i="164" s="1"/>
  <c r="BD38" i="164"/>
  <c r="BD80" i="164" s="1"/>
  <c r="BD39" i="164"/>
  <c r="BD81" i="164" s="1"/>
  <c r="BD40" i="164"/>
  <c r="BD82" i="164" s="1"/>
  <c r="BD41" i="164"/>
  <c r="BD83" i="164" s="1"/>
  <c r="AA20" i="164"/>
  <c r="AA62" i="164" s="1"/>
  <c r="AA26" i="164"/>
  <c r="AA68" i="164" s="1"/>
  <c r="AA29" i="164"/>
  <c r="AA71" i="164" s="1"/>
  <c r="AA33" i="164"/>
  <c r="AA75" i="164" s="1"/>
  <c r="AA35" i="164"/>
  <c r="AA77" i="164" s="1"/>
  <c r="AA36" i="164"/>
  <c r="AA78" i="164" s="1"/>
  <c r="AA37" i="164"/>
  <c r="AA79" i="164" s="1"/>
  <c r="AA38" i="164"/>
  <c r="AA80" i="164" s="1"/>
  <c r="AA39" i="164"/>
  <c r="AA81" i="164" s="1"/>
  <c r="AA40" i="164"/>
  <c r="AA82" i="164" s="1"/>
  <c r="AA41" i="164"/>
  <c r="AA83" i="164" s="1"/>
  <c r="AD20" i="164"/>
  <c r="AD62" i="164" s="1"/>
  <c r="AD26" i="164"/>
  <c r="AD68" i="164" s="1"/>
  <c r="AD29" i="164"/>
  <c r="AD71" i="164" s="1"/>
  <c r="AD33" i="164"/>
  <c r="AD75" i="164" s="1"/>
  <c r="AD35" i="164"/>
  <c r="AD77" i="164" s="1"/>
  <c r="AD36" i="164"/>
  <c r="AD78" i="164" s="1"/>
  <c r="AD37" i="164"/>
  <c r="AD79" i="164" s="1"/>
  <c r="AD38" i="164"/>
  <c r="AD80" i="164" s="1"/>
  <c r="AD39" i="164"/>
  <c r="AD81" i="164" s="1"/>
  <c r="AD40" i="164"/>
  <c r="AD82" i="164" s="1"/>
  <c r="AD41" i="164"/>
  <c r="AD83" i="164" s="1"/>
  <c r="AP20" i="164"/>
  <c r="AP62" i="164" s="1"/>
  <c r="AP26" i="164"/>
  <c r="AP68" i="164" s="1"/>
  <c r="AP29" i="164"/>
  <c r="AP71" i="164" s="1"/>
  <c r="AP33" i="164"/>
  <c r="AP75" i="164" s="1"/>
  <c r="AP35" i="164"/>
  <c r="AP77" i="164" s="1"/>
  <c r="AP36" i="164"/>
  <c r="AP78" i="164" s="1"/>
  <c r="AP37" i="164"/>
  <c r="AP79" i="164" s="1"/>
  <c r="AP38" i="164"/>
  <c r="AP80" i="164" s="1"/>
  <c r="AP39" i="164"/>
  <c r="AP81" i="164" s="1"/>
  <c r="AP40" i="164"/>
  <c r="AP82" i="164" s="1"/>
  <c r="AP41" i="164"/>
  <c r="AP83" i="164" s="1"/>
  <c r="AT20" i="164"/>
  <c r="AT62" i="164" s="1"/>
  <c r="AT26" i="164"/>
  <c r="AT68" i="164" s="1"/>
  <c r="AT29" i="164"/>
  <c r="AT71" i="164" s="1"/>
  <c r="AT33" i="164"/>
  <c r="AT75" i="164" s="1"/>
  <c r="AT35" i="164"/>
  <c r="AT77" i="164" s="1"/>
  <c r="AT36" i="164"/>
  <c r="AT78" i="164" s="1"/>
  <c r="AT37" i="164"/>
  <c r="AT79" i="164" s="1"/>
  <c r="AT38" i="164"/>
  <c r="AT80" i="164" s="1"/>
  <c r="AT39" i="164"/>
  <c r="AT81" i="164" s="1"/>
  <c r="AT40" i="164"/>
  <c r="AT82" i="164" s="1"/>
  <c r="AT41" i="164"/>
  <c r="AT83" i="164" s="1"/>
  <c r="AV20" i="164"/>
  <c r="AV62" i="164" s="1"/>
  <c r="AV26" i="164"/>
  <c r="AV68" i="164" s="1"/>
  <c r="AV29" i="164"/>
  <c r="AV71" i="164" s="1"/>
  <c r="AV33" i="164"/>
  <c r="AV75" i="164" s="1"/>
  <c r="AV35" i="164"/>
  <c r="AV77" i="164" s="1"/>
  <c r="AV36" i="164"/>
  <c r="AV78" i="164" s="1"/>
  <c r="AV37" i="164"/>
  <c r="AV79" i="164" s="1"/>
  <c r="AV38" i="164"/>
  <c r="AV80" i="164" s="1"/>
  <c r="AV39" i="164"/>
  <c r="AV81" i="164" s="1"/>
  <c r="AV40" i="164"/>
  <c r="AV82" i="164" s="1"/>
  <c r="AV41" i="164"/>
  <c r="AV83" i="164" s="1"/>
  <c r="X20" i="164"/>
  <c r="X62" i="164" s="1"/>
  <c r="X26" i="164"/>
  <c r="X68" i="164" s="1"/>
  <c r="X29" i="164"/>
  <c r="X71" i="164" s="1"/>
  <c r="X33" i="164"/>
  <c r="X75" i="164" s="1"/>
  <c r="X35" i="164"/>
  <c r="X77" i="164" s="1"/>
  <c r="X36" i="164"/>
  <c r="X78" i="164" s="1"/>
  <c r="X37" i="164"/>
  <c r="X79" i="164" s="1"/>
  <c r="X38" i="164"/>
  <c r="X80" i="164" s="1"/>
  <c r="X39" i="164"/>
  <c r="X81" i="164" s="1"/>
  <c r="X40" i="164"/>
  <c r="X82" i="164" s="1"/>
  <c r="X41" i="164"/>
  <c r="X83" i="164" s="1"/>
  <c r="Z20" i="164"/>
  <c r="Z62" i="164" s="1"/>
  <c r="Z26" i="164"/>
  <c r="Z68" i="164" s="1"/>
  <c r="Z29" i="164"/>
  <c r="Z71" i="164" s="1"/>
  <c r="Z33" i="164"/>
  <c r="Z75" i="164" s="1"/>
  <c r="Z35" i="164"/>
  <c r="Z77" i="164" s="1"/>
  <c r="Z36" i="164"/>
  <c r="Z78" i="164" s="1"/>
  <c r="Z37" i="164"/>
  <c r="Z79" i="164" s="1"/>
  <c r="Z38" i="164"/>
  <c r="Z80" i="164" s="1"/>
  <c r="Z39" i="164"/>
  <c r="Z81" i="164" s="1"/>
  <c r="Z40" i="164"/>
  <c r="Z82" i="164" s="1"/>
  <c r="Z41" i="164"/>
  <c r="Z83" i="164" s="1"/>
  <c r="AG20" i="164"/>
  <c r="AG62" i="164" s="1"/>
  <c r="AG26" i="164"/>
  <c r="AG68" i="164" s="1"/>
  <c r="AG29" i="164"/>
  <c r="AG71" i="164" s="1"/>
  <c r="AG33" i="164"/>
  <c r="AG75" i="164" s="1"/>
  <c r="AG35" i="164"/>
  <c r="AG77" i="164" s="1"/>
  <c r="AG36" i="164"/>
  <c r="AG78" i="164" s="1"/>
  <c r="AG37" i="164"/>
  <c r="AG79" i="164" s="1"/>
  <c r="AG38" i="164"/>
  <c r="AG80" i="164" s="1"/>
  <c r="AG39" i="164"/>
  <c r="AG81" i="164" s="1"/>
  <c r="AG40" i="164"/>
  <c r="AG82" i="164" s="1"/>
  <c r="AG41" i="164"/>
  <c r="AG83" i="164" s="1"/>
  <c r="BL20" i="164"/>
  <c r="BL62" i="164" s="1"/>
  <c r="BL26" i="164"/>
  <c r="BL68" i="164" s="1"/>
  <c r="BL29" i="164"/>
  <c r="BL71" i="164" s="1"/>
  <c r="BL33" i="164"/>
  <c r="BL75" i="164" s="1"/>
  <c r="BL35" i="164"/>
  <c r="BL77" i="164" s="1"/>
  <c r="BL36" i="164"/>
  <c r="BL78" i="164" s="1"/>
  <c r="BL37" i="164"/>
  <c r="BL79" i="164" s="1"/>
  <c r="BL38" i="164"/>
  <c r="BL80" i="164" s="1"/>
  <c r="BL39" i="164"/>
  <c r="BL81" i="164" s="1"/>
  <c r="BL40" i="164"/>
  <c r="BL82" i="164" s="1"/>
  <c r="BL41" i="164"/>
  <c r="BL83" i="164" s="1"/>
  <c r="AU20" i="164"/>
  <c r="AU62" i="164" s="1"/>
  <c r="AU26" i="164"/>
  <c r="AU68" i="164" s="1"/>
  <c r="AU29" i="164"/>
  <c r="AU71" i="164" s="1"/>
  <c r="AU33" i="164"/>
  <c r="AU75" i="164" s="1"/>
  <c r="AU35" i="164"/>
  <c r="AU77" i="164" s="1"/>
  <c r="AU36" i="164"/>
  <c r="AU78" i="164" s="1"/>
  <c r="AU37" i="164"/>
  <c r="AU79" i="164" s="1"/>
  <c r="AU38" i="164"/>
  <c r="AU80" i="164" s="1"/>
  <c r="AU39" i="164"/>
  <c r="AU81" i="164" s="1"/>
  <c r="AU40" i="164"/>
  <c r="AU82" i="164" s="1"/>
  <c r="AU41" i="164"/>
  <c r="AU83" i="164" s="1"/>
  <c r="AN20" i="164"/>
  <c r="AN62" i="164" s="1"/>
  <c r="AN26" i="164"/>
  <c r="AN68" i="164" s="1"/>
  <c r="AN29" i="164"/>
  <c r="AN71" i="164" s="1"/>
  <c r="AN33" i="164"/>
  <c r="AN75" i="164" s="1"/>
  <c r="AN35" i="164"/>
  <c r="AN77" i="164" s="1"/>
  <c r="AN36" i="164"/>
  <c r="AN78" i="164" s="1"/>
  <c r="AN37" i="164"/>
  <c r="AN79" i="164" s="1"/>
  <c r="AN38" i="164"/>
  <c r="AN80" i="164" s="1"/>
  <c r="AN39" i="164"/>
  <c r="AN81" i="164" s="1"/>
  <c r="AN40" i="164"/>
  <c r="AN82" i="164" s="1"/>
  <c r="AN41" i="164"/>
  <c r="AN83" i="164" s="1"/>
  <c r="BK20" i="164"/>
  <c r="BK62" i="164" s="1"/>
  <c r="BK26" i="164"/>
  <c r="BK68" i="164" s="1"/>
  <c r="BK29" i="164"/>
  <c r="BK71" i="164" s="1"/>
  <c r="BK33" i="164"/>
  <c r="BK75" i="164" s="1"/>
  <c r="BK35" i="164"/>
  <c r="BK77" i="164" s="1"/>
  <c r="BK36" i="164"/>
  <c r="BK78" i="164" s="1"/>
  <c r="BK37" i="164"/>
  <c r="BK79" i="164" s="1"/>
  <c r="BK38" i="164"/>
  <c r="BK80" i="164" s="1"/>
  <c r="BK39" i="164"/>
  <c r="BK81" i="164" s="1"/>
  <c r="BK40" i="164"/>
  <c r="BK82" i="164" s="1"/>
  <c r="BK41" i="164"/>
  <c r="BK83" i="164" s="1"/>
  <c r="R20" i="164"/>
  <c r="R62" i="164" s="1"/>
  <c r="R26" i="164"/>
  <c r="R68" i="164" s="1"/>
  <c r="R29" i="164"/>
  <c r="R71" i="164" s="1"/>
  <c r="R33" i="164"/>
  <c r="R75" i="164" s="1"/>
  <c r="R35" i="164"/>
  <c r="R77" i="164" s="1"/>
  <c r="R36" i="164"/>
  <c r="R78" i="164" s="1"/>
  <c r="R37" i="164"/>
  <c r="R79" i="164" s="1"/>
  <c r="R38" i="164"/>
  <c r="R80" i="164" s="1"/>
  <c r="R39" i="164"/>
  <c r="R81" i="164" s="1"/>
  <c r="R40" i="164"/>
  <c r="R82" i="164" s="1"/>
  <c r="R41" i="164"/>
  <c r="R83" i="164" s="1"/>
  <c r="AL20" i="164"/>
  <c r="AL62" i="164" s="1"/>
  <c r="AL26" i="164"/>
  <c r="AL68" i="164" s="1"/>
  <c r="AL29" i="164"/>
  <c r="AL71" i="164" s="1"/>
  <c r="AL33" i="164"/>
  <c r="AL75" i="164" s="1"/>
  <c r="AL35" i="164"/>
  <c r="AL77" i="164" s="1"/>
  <c r="AL36" i="164"/>
  <c r="AL78" i="164" s="1"/>
  <c r="AL37" i="164"/>
  <c r="AL79" i="164" s="1"/>
  <c r="AL38" i="164"/>
  <c r="AL80" i="164" s="1"/>
  <c r="AL39" i="164"/>
  <c r="AL81" i="164" s="1"/>
  <c r="AL40" i="164"/>
  <c r="AL82" i="164" s="1"/>
  <c r="AL41" i="164"/>
  <c r="AL83" i="164" s="1"/>
  <c r="BG20" i="164"/>
  <c r="BG62" i="164" s="1"/>
  <c r="BG26" i="164"/>
  <c r="BG68" i="164" s="1"/>
  <c r="BG29" i="164"/>
  <c r="BG71" i="164" s="1"/>
  <c r="BG33" i="164"/>
  <c r="BG75" i="164" s="1"/>
  <c r="BG35" i="164"/>
  <c r="BG77" i="164" s="1"/>
  <c r="BG36" i="164"/>
  <c r="BG78" i="164" s="1"/>
  <c r="BG37" i="164"/>
  <c r="BG79" i="164" s="1"/>
  <c r="BG38" i="164"/>
  <c r="BG80" i="164" s="1"/>
  <c r="BG39" i="164"/>
  <c r="BG81" i="164" s="1"/>
  <c r="BG40" i="164"/>
  <c r="BG82" i="164" s="1"/>
  <c r="BG41" i="164"/>
  <c r="BG83" i="164" s="1"/>
  <c r="AZ20" i="164"/>
  <c r="AZ62" i="164" s="1"/>
  <c r="AZ26" i="164"/>
  <c r="AZ68" i="164" s="1"/>
  <c r="AZ29" i="164"/>
  <c r="AZ71" i="164" s="1"/>
  <c r="AZ33" i="164"/>
  <c r="AZ75" i="164" s="1"/>
  <c r="AZ35" i="164"/>
  <c r="AZ77" i="164" s="1"/>
  <c r="AZ36" i="164"/>
  <c r="AZ78" i="164" s="1"/>
  <c r="AZ37" i="164"/>
  <c r="AZ79" i="164" s="1"/>
  <c r="AZ38" i="164"/>
  <c r="AZ80" i="164" s="1"/>
  <c r="AZ39" i="164"/>
  <c r="AZ81" i="164" s="1"/>
  <c r="AZ40" i="164"/>
  <c r="AZ82" i="164" s="1"/>
  <c r="AZ41" i="164"/>
  <c r="AZ83" i="164" s="1"/>
  <c r="BA20" i="164"/>
  <c r="BA62" i="164" s="1"/>
  <c r="BA26" i="164"/>
  <c r="BA68" i="164" s="1"/>
  <c r="BA29" i="164"/>
  <c r="BA71" i="164" s="1"/>
  <c r="BA33" i="164"/>
  <c r="BA75" i="164" s="1"/>
  <c r="BA35" i="164"/>
  <c r="BA77" i="164" s="1"/>
  <c r="BA36" i="164"/>
  <c r="BA78" i="164" s="1"/>
  <c r="BA37" i="164"/>
  <c r="BA79" i="164" s="1"/>
  <c r="BA38" i="164"/>
  <c r="BA80" i="164" s="1"/>
  <c r="BA39" i="164"/>
  <c r="BA81" i="164" s="1"/>
  <c r="BA40" i="164"/>
  <c r="BA82" i="164" s="1"/>
  <c r="BA41" i="164"/>
  <c r="BA83" i="164" s="1"/>
  <c r="AF20" i="164"/>
  <c r="AF62" i="164" s="1"/>
  <c r="AF26" i="164"/>
  <c r="AF68" i="164" s="1"/>
  <c r="AF29" i="164"/>
  <c r="AF71" i="164" s="1"/>
  <c r="AF33" i="164"/>
  <c r="AF75" i="164" s="1"/>
  <c r="AF35" i="164"/>
  <c r="AF77" i="164" s="1"/>
  <c r="AF36" i="164"/>
  <c r="AF78" i="164" s="1"/>
  <c r="AF37" i="164"/>
  <c r="AF79" i="164" s="1"/>
  <c r="AF38" i="164"/>
  <c r="AF80" i="164" s="1"/>
  <c r="AF39" i="164"/>
  <c r="AF81" i="164" s="1"/>
  <c r="AF40" i="164"/>
  <c r="AF82" i="164" s="1"/>
  <c r="AF41" i="164"/>
  <c r="AF83" i="164" s="1"/>
  <c r="AO20" i="164"/>
  <c r="AO62" i="164" s="1"/>
  <c r="AO26" i="164"/>
  <c r="AO68" i="164" s="1"/>
  <c r="AO29" i="164"/>
  <c r="AO71" i="164" s="1"/>
  <c r="AO33" i="164"/>
  <c r="AO75" i="164" s="1"/>
  <c r="AO35" i="164"/>
  <c r="AO77" i="164" s="1"/>
  <c r="AO36" i="164"/>
  <c r="AO78" i="164" s="1"/>
  <c r="AO37" i="164"/>
  <c r="AO79" i="164" s="1"/>
  <c r="AO38" i="164"/>
  <c r="AO80" i="164" s="1"/>
  <c r="AO39" i="164"/>
  <c r="AO81" i="164" s="1"/>
  <c r="AO40" i="164"/>
  <c r="AO82" i="164" s="1"/>
  <c r="AO41" i="164"/>
  <c r="AO83" i="164" s="1"/>
  <c r="BE20" i="164"/>
  <c r="BE62" i="164" s="1"/>
  <c r="BE26" i="164"/>
  <c r="BE68" i="164" s="1"/>
  <c r="BE29" i="164"/>
  <c r="BE71" i="164" s="1"/>
  <c r="BE33" i="164"/>
  <c r="BE75" i="164" s="1"/>
  <c r="BE35" i="164"/>
  <c r="BE77" i="164" s="1"/>
  <c r="BE36" i="164"/>
  <c r="BE78" i="164" s="1"/>
  <c r="BE37" i="164"/>
  <c r="BE79" i="164" s="1"/>
  <c r="BE38" i="164"/>
  <c r="BE80" i="164" s="1"/>
  <c r="BE39" i="164"/>
  <c r="BE81" i="164" s="1"/>
  <c r="BE40" i="164"/>
  <c r="BE82" i="164" s="1"/>
  <c r="BE41" i="164"/>
  <c r="BE83" i="164" s="1"/>
  <c r="BC20" i="164"/>
  <c r="BC62" i="164" s="1"/>
  <c r="BC26" i="164"/>
  <c r="BC68" i="164" s="1"/>
  <c r="BC29" i="164"/>
  <c r="BC71" i="164" s="1"/>
  <c r="BC33" i="164"/>
  <c r="BC75" i="164" s="1"/>
  <c r="BC35" i="164"/>
  <c r="BC77" i="164" s="1"/>
  <c r="BC36" i="164"/>
  <c r="BC78" i="164" s="1"/>
  <c r="BC37" i="164"/>
  <c r="BC79" i="164" s="1"/>
  <c r="BC38" i="164"/>
  <c r="BC80" i="164" s="1"/>
  <c r="BC39" i="164"/>
  <c r="BC81" i="164" s="1"/>
  <c r="BC40" i="164"/>
  <c r="BC82" i="164" s="1"/>
  <c r="BC41" i="164"/>
  <c r="BC83" i="164" s="1"/>
  <c r="BH20" i="164"/>
  <c r="BH62" i="164" s="1"/>
  <c r="BH26" i="164"/>
  <c r="BH68" i="164" s="1"/>
  <c r="BH29" i="164"/>
  <c r="BH71" i="164" s="1"/>
  <c r="BH33" i="164"/>
  <c r="BH75" i="164" s="1"/>
  <c r="BH35" i="164"/>
  <c r="BH77" i="164" s="1"/>
  <c r="BH36" i="164"/>
  <c r="BH78" i="164" s="1"/>
  <c r="BH37" i="164"/>
  <c r="BH79" i="164" s="1"/>
  <c r="BH38" i="164"/>
  <c r="BH80" i="164" s="1"/>
  <c r="BH39" i="164"/>
  <c r="BH81" i="164" s="1"/>
  <c r="BH40" i="164"/>
  <c r="BH82" i="164" s="1"/>
  <c r="BH41" i="164"/>
  <c r="BH83" i="164" s="1"/>
  <c r="T20" i="164"/>
  <c r="T62" i="164" s="1"/>
  <c r="T26" i="164"/>
  <c r="T68" i="164" s="1"/>
  <c r="T29" i="164"/>
  <c r="T71" i="164" s="1"/>
  <c r="T33" i="164"/>
  <c r="T75" i="164" s="1"/>
  <c r="T35" i="164"/>
  <c r="T77" i="164" s="1"/>
  <c r="T36" i="164"/>
  <c r="T78" i="164" s="1"/>
  <c r="T37" i="164"/>
  <c r="T79" i="164" s="1"/>
  <c r="T38" i="164"/>
  <c r="T80" i="164" s="1"/>
  <c r="T39" i="164"/>
  <c r="T81" i="164" s="1"/>
  <c r="T40" i="164"/>
  <c r="T82" i="164" s="1"/>
  <c r="T41" i="164"/>
  <c r="T83" i="164" s="1"/>
  <c r="S20" i="164"/>
  <c r="S62" i="164" s="1"/>
  <c r="S26" i="164"/>
  <c r="S68" i="164" s="1"/>
  <c r="S29" i="164"/>
  <c r="S71" i="164" s="1"/>
  <c r="S33" i="164"/>
  <c r="S75" i="164" s="1"/>
  <c r="S35" i="164"/>
  <c r="S77" i="164" s="1"/>
  <c r="S36" i="164"/>
  <c r="S78" i="164" s="1"/>
  <c r="S37" i="164"/>
  <c r="S79" i="164" s="1"/>
  <c r="S38" i="164"/>
  <c r="S80" i="164" s="1"/>
  <c r="S39" i="164"/>
  <c r="S81" i="164" s="1"/>
  <c r="S40" i="164"/>
  <c r="S82" i="164" s="1"/>
  <c r="S41" i="164"/>
  <c r="S83" i="164" s="1"/>
  <c r="P20" i="164"/>
  <c r="P62" i="164" s="1"/>
  <c r="P26" i="164"/>
  <c r="P68" i="164" s="1"/>
  <c r="P42" i="164"/>
  <c r="P84" i="164" s="1"/>
  <c r="Q42" i="164" l="1"/>
  <c r="Q84" i="164" s="1"/>
  <c r="Q20" i="164" l="1"/>
  <c r="Q62" i="164" s="1"/>
  <c r="Q26" i="164"/>
  <c r="Q68" i="164" s="1"/>
  <c r="P41" i="164" l="1"/>
  <c r="P83" i="164" s="1"/>
  <c r="Q38" i="164"/>
  <c r="Q80" i="164" s="1"/>
  <c r="Q41" i="164"/>
  <c r="Q83" i="164" s="1"/>
  <c r="P35" i="164"/>
  <c r="P77" i="164" s="1"/>
  <c r="P39" i="164"/>
  <c r="P81" i="164" s="1"/>
  <c r="Q40" i="164"/>
  <c r="Q82" i="164" s="1"/>
  <c r="Q37" i="164"/>
  <c r="Q79" i="164" s="1"/>
  <c r="Q35" i="164"/>
  <c r="Q77" i="164" s="1"/>
  <c r="Q29" i="164"/>
  <c r="Q71" i="164" s="1"/>
  <c r="Q33" i="164"/>
  <c r="Q75" i="164" s="1"/>
  <c r="Q36" i="164"/>
  <c r="Q78" i="164" s="1"/>
  <c r="Q39" i="164"/>
  <c r="Q81" i="164" s="1"/>
  <c r="P29" i="164"/>
  <c r="P71" i="164" s="1"/>
  <c r="P33" i="164"/>
  <c r="P75" i="164" s="1"/>
  <c r="P37" i="164"/>
  <c r="P79" i="164" s="1"/>
  <c r="T12" i="164"/>
  <c r="P38" i="164"/>
  <c r="P80" i="164" s="1"/>
  <c r="P40" i="164"/>
  <c r="P82" i="164" s="1"/>
  <c r="P36" i="164"/>
  <c r="P78" i="164" s="1"/>
  <c r="N41" i="164"/>
  <c r="N83" i="164" s="1"/>
  <c r="O33" i="164"/>
  <c r="O75" i="164" s="1"/>
  <c r="O24" i="164"/>
  <c r="O66" i="164" s="1"/>
  <c r="N33" i="164"/>
  <c r="N75" i="164" s="1"/>
  <c r="O37" i="164"/>
  <c r="O79" i="164" s="1"/>
  <c r="N18" i="164"/>
  <c r="N60" i="164" s="1"/>
  <c r="O17" i="164"/>
  <c r="O59" i="164" s="1"/>
  <c r="O13" i="164"/>
  <c r="O55" i="164" s="1"/>
  <c r="N31" i="164"/>
  <c r="N73" i="164" s="1"/>
  <c r="O27" i="164"/>
  <c r="O69" i="164" s="1"/>
  <c r="N14" i="164"/>
  <c r="N56" i="164" s="1"/>
  <c r="N36" i="164"/>
  <c r="N78" i="164" s="1"/>
  <c r="N42" i="164"/>
  <c r="N84" i="164" s="1"/>
  <c r="O36" i="164"/>
  <c r="O78" i="164" s="1"/>
  <c r="O39" i="164"/>
  <c r="O81" i="164" s="1"/>
  <c r="N25" i="164"/>
  <c r="N67" i="164" s="1"/>
  <c r="N24" i="164"/>
  <c r="N66" i="164" s="1"/>
  <c r="O29" i="164"/>
  <c r="O71" i="164" s="1"/>
  <c r="O23" i="164"/>
  <c r="O65" i="164" s="1"/>
  <c r="O41" i="164"/>
  <c r="O83" i="164" s="1"/>
  <c r="O34" i="164"/>
  <c r="O76" i="164" s="1"/>
  <c r="O15" i="164"/>
  <c r="O57" i="164" s="1"/>
  <c r="N15" i="164"/>
  <c r="N57" i="164" s="1"/>
  <c r="O16" i="164"/>
  <c r="O58" i="164" s="1"/>
  <c r="O42" i="164"/>
  <c r="O84" i="164" s="1"/>
  <c r="O25" i="164"/>
  <c r="O67" i="164" s="1"/>
  <c r="N30" i="164"/>
  <c r="N72" i="164" s="1"/>
  <c r="N37" i="164"/>
  <c r="N79" i="164" s="1"/>
  <c r="N34" i="164"/>
  <c r="N76" i="164" s="1"/>
  <c r="N39" i="164"/>
  <c r="N81" i="164" s="1"/>
  <c r="N13" i="164"/>
  <c r="N55" i="164" s="1"/>
  <c r="O26" i="164"/>
  <c r="O68" i="164" s="1"/>
  <c r="N23" i="164"/>
  <c r="N65" i="164" s="1"/>
  <c r="O18" i="164"/>
  <c r="O60" i="164" s="1"/>
  <c r="O32" i="164"/>
  <c r="O74" i="164" s="1"/>
  <c r="O31" i="164"/>
  <c r="O73" i="164" s="1"/>
  <c r="N35" i="164"/>
  <c r="N77" i="164" s="1"/>
  <c r="O40" i="164"/>
  <c r="O82" i="164" s="1"/>
  <c r="N27" i="164"/>
  <c r="N69" i="164" s="1"/>
  <c r="N16" i="164"/>
  <c r="N58" i="164" s="1"/>
  <c r="O30" i="164"/>
  <c r="O72" i="164" s="1"/>
  <c r="O20" i="164"/>
  <c r="O62" i="164" s="1"/>
  <c r="N40" i="164"/>
  <c r="N82" i="164" s="1"/>
  <c r="N32" i="164"/>
  <c r="N74" i="164" s="1"/>
  <c r="N28" i="164"/>
  <c r="N70" i="164" s="1"/>
  <c r="O22" i="164"/>
  <c r="O64" i="164" s="1"/>
  <c r="N20" i="164"/>
  <c r="N62" i="164" s="1"/>
  <c r="N22" i="164"/>
  <c r="N64" i="164" s="1"/>
  <c r="O35" i="164"/>
  <c r="O77" i="164" s="1"/>
  <c r="O19" i="164"/>
  <c r="O61" i="164" s="1"/>
  <c r="O28" i="164"/>
  <c r="O70" i="164" s="1"/>
  <c r="O21" i="164"/>
  <c r="O63" i="164" s="1"/>
  <c r="N29" i="164"/>
  <c r="N71" i="164" s="1"/>
  <c r="O38" i="164"/>
  <c r="O80" i="164" s="1"/>
  <c r="N38" i="164"/>
  <c r="N80" i="164" s="1"/>
  <c r="O14" i="164"/>
  <c r="O56" i="164" s="1"/>
  <c r="N26" i="164"/>
  <c r="N68" i="164" s="1"/>
  <c r="N19" i="164"/>
  <c r="N61" i="164" s="1"/>
  <c r="N21" i="164"/>
  <c r="N63" i="164" s="1"/>
  <c r="N17" i="164"/>
  <c r="N59" i="164" s="1"/>
  <c r="AN115" i="100" l="1"/>
  <c r="AN114" i="100" s="1"/>
  <c r="AN517" i="100" s="1"/>
  <c r="AN549" i="100" s="1"/>
  <c r="AK34" i="164" s="1"/>
  <c r="AK76" i="164" s="1"/>
  <c r="BO115" i="100"/>
  <c r="BO114" i="100" s="1"/>
  <c r="BO517" i="100" s="1"/>
  <c r="BO549" i="100" s="1"/>
  <c r="BL34" i="164" s="1"/>
  <c r="BL76" i="164" s="1"/>
  <c r="AW115" i="100" l="1"/>
  <c r="AW114" i="100" s="1"/>
  <c r="AW517" i="100" s="1"/>
  <c r="AW549" i="100" s="1"/>
  <c r="AT34" i="164" s="1"/>
  <c r="AT76" i="164" s="1"/>
  <c r="AP115" i="100"/>
  <c r="AP114" i="100" s="1"/>
  <c r="AP517" i="100" s="1"/>
  <c r="AP549" i="100" s="1"/>
  <c r="AM34" i="164" s="1"/>
  <c r="AM76" i="164" s="1"/>
  <c r="AD115" i="100"/>
  <c r="AD114" i="100" s="1"/>
  <c r="AD517" i="100" s="1"/>
  <c r="AD549" i="100" s="1"/>
  <c r="AA34" i="164" s="1"/>
  <c r="AA76" i="164" s="1"/>
  <c r="AL115" i="100"/>
  <c r="AL114" i="100" s="1"/>
  <c r="AL517" i="100" s="1"/>
  <c r="AL549" i="100" s="1"/>
  <c r="AI34" i="164" s="1"/>
  <c r="AI76" i="164" s="1"/>
  <c r="BB115" i="100"/>
  <c r="BB114" i="100" s="1"/>
  <c r="BB517" i="100" s="1"/>
  <c r="BB549" i="100" s="1"/>
  <c r="AY34" i="164" s="1"/>
  <c r="AY76" i="164" s="1"/>
  <c r="BI115" i="100"/>
  <c r="BI114" i="100" s="1"/>
  <c r="BI517" i="100" s="1"/>
  <c r="BI549" i="100" s="1"/>
  <c r="BF34" i="164" s="1"/>
  <c r="BF76" i="164" s="1"/>
  <c r="BA115" i="100"/>
  <c r="BA114" i="100" s="1"/>
  <c r="BA517" i="100" s="1"/>
  <c r="BA549" i="100" s="1"/>
  <c r="AX34" i="164" s="1"/>
  <c r="AX76" i="164" s="1"/>
  <c r="AJ115" i="100"/>
  <c r="AJ114" i="100" s="1"/>
  <c r="AJ517" i="100" s="1"/>
  <c r="AJ549" i="100" s="1"/>
  <c r="AG34" i="164" s="1"/>
  <c r="AG76" i="164" s="1"/>
  <c r="AE115" i="100"/>
  <c r="AE114" i="100" s="1"/>
  <c r="AE517" i="100" s="1"/>
  <c r="AE549" i="100" s="1"/>
  <c r="AB34" i="164" s="1"/>
  <c r="AB76" i="164" s="1"/>
  <c r="BM115" i="100"/>
  <c r="BM114" i="100" s="1"/>
  <c r="BM517" i="100" s="1"/>
  <c r="BM549" i="100" s="1"/>
  <c r="BJ34" i="164" s="1"/>
  <c r="BJ76" i="164" s="1"/>
  <c r="BF115" i="100"/>
  <c r="BF114" i="100" s="1"/>
  <c r="BF517" i="100" s="1"/>
  <c r="BF549" i="100" s="1"/>
  <c r="BC34" i="164" s="1"/>
  <c r="BC76" i="164" s="1"/>
  <c r="BE115" i="100"/>
  <c r="BE114" i="100" s="1"/>
  <c r="BE517" i="100" s="1"/>
  <c r="BE549" i="100" s="1"/>
  <c r="BB34" i="164" s="1"/>
  <c r="BB76" i="164" s="1"/>
  <c r="BJ115" i="100"/>
  <c r="BJ114" i="100" s="1"/>
  <c r="BJ517" i="100" s="1"/>
  <c r="BJ549" i="100" s="1"/>
  <c r="BG34" i="164" s="1"/>
  <c r="BG76" i="164" s="1"/>
  <c r="BH115" i="100"/>
  <c r="BH114" i="100" s="1"/>
  <c r="BH517" i="100" s="1"/>
  <c r="BH549" i="100" s="1"/>
  <c r="BE34" i="164" s="1"/>
  <c r="BE76" i="164" s="1"/>
  <c r="AZ115" i="100"/>
  <c r="AZ114" i="100" s="1"/>
  <c r="AZ517" i="100" s="1"/>
  <c r="AZ549" i="100" s="1"/>
  <c r="AW34" i="164" s="1"/>
  <c r="AW76" i="164" s="1"/>
  <c r="AU115" i="100" l="1"/>
  <c r="AU114" i="100" s="1"/>
  <c r="AU517" i="100" s="1"/>
  <c r="AU549" i="100" s="1"/>
  <c r="AR34" i="164" s="1"/>
  <c r="AR76" i="164" s="1"/>
  <c r="AV115" i="100" l="1"/>
  <c r="AV114" i="100" s="1"/>
  <c r="AV517" i="100" s="1"/>
  <c r="AV549" i="100" s="1"/>
  <c r="AS34" i="164" s="1"/>
  <c r="AS76" i="164" s="1"/>
  <c r="X115" i="100" l="1"/>
  <c r="X114" i="100" s="1"/>
  <c r="X517" i="100" s="1"/>
  <c r="X549" i="100" s="1"/>
  <c r="U34" i="164" s="1"/>
  <c r="U76" i="164" s="1"/>
  <c r="Z115" i="100" l="1"/>
  <c r="Z114" i="100" s="1"/>
  <c r="Z517" i="100" s="1"/>
  <c r="Z549" i="100" s="1"/>
  <c r="W34" i="164" s="1"/>
  <c r="W76" i="164" s="1"/>
  <c r="BP115" i="100" l="1"/>
  <c r="BP114" i="100" s="1"/>
  <c r="BP517" i="100" s="1"/>
  <c r="BP549" i="100" s="1"/>
  <c r="BM34" i="164" s="1"/>
  <c r="BM76" i="164" s="1"/>
  <c r="Y115" i="100" l="1"/>
  <c r="Y114" i="100" s="1"/>
  <c r="Y517" i="100" s="1"/>
  <c r="Y549" i="100" s="1"/>
  <c r="V34" i="164" s="1"/>
  <c r="V76" i="164" s="1"/>
  <c r="BK115" i="100" l="1"/>
  <c r="BK114" i="100" s="1"/>
  <c r="BK517" i="100" s="1"/>
  <c r="BK549" i="100" s="1"/>
  <c r="BH34" i="164" s="1"/>
  <c r="BH76" i="164" s="1"/>
  <c r="AT115" i="100" l="1"/>
  <c r="AT114" i="100" s="1"/>
  <c r="AT517" i="100" s="1"/>
  <c r="AT549" i="100" s="1"/>
  <c r="AQ34" i="164" s="1"/>
  <c r="AQ76" i="164" s="1"/>
  <c r="AB115" i="100" l="1"/>
  <c r="AB114" i="100" s="1"/>
  <c r="AB517" i="100" s="1"/>
  <c r="AB549" i="100" s="1"/>
  <c r="Y34" i="164" s="1"/>
  <c r="Y76" i="164" s="1"/>
  <c r="V115" i="100" l="1"/>
  <c r="V114" i="100" s="1"/>
  <c r="V517" i="100" s="1"/>
  <c r="V549" i="100" s="1"/>
  <c r="S34" i="164" s="1"/>
  <c r="S76" i="164" s="1"/>
  <c r="U115" i="100" l="1"/>
  <c r="U114" i="100" s="1"/>
  <c r="U517" i="100" s="1"/>
  <c r="U549" i="100" s="1"/>
  <c r="R34" i="164" s="1"/>
  <c r="R76" i="164" s="1"/>
  <c r="AM115" i="100" l="1"/>
  <c r="AM114" i="100" s="1"/>
  <c r="AM517" i="100" s="1"/>
  <c r="AM549" i="100" s="1"/>
  <c r="AJ34" i="164" s="1"/>
  <c r="AJ76" i="164" s="1"/>
  <c r="AA115" i="100" l="1"/>
  <c r="AA114" i="100" s="1"/>
  <c r="AA517" i="100" s="1"/>
  <c r="AA549" i="100" s="1"/>
  <c r="X34" i="164" s="1"/>
  <c r="X76" i="164" s="1"/>
  <c r="AX115" i="100" l="1"/>
  <c r="AX114" i="100" s="1"/>
  <c r="AX517" i="100" s="1"/>
  <c r="AX549" i="100" s="1"/>
  <c r="AU34" i="164" s="1"/>
  <c r="AU76" i="164" s="1"/>
  <c r="BC115" i="100" l="1"/>
  <c r="BC114" i="100" s="1"/>
  <c r="BC517" i="100" s="1"/>
  <c r="BC549" i="100" s="1"/>
  <c r="AZ34" i="164" s="1"/>
  <c r="AZ76" i="164" s="1"/>
  <c r="AQ115" i="100" l="1"/>
  <c r="AQ114" i="100" s="1"/>
  <c r="AQ517" i="100" s="1"/>
  <c r="AQ549" i="100" s="1"/>
  <c r="AN34" i="164" s="1"/>
  <c r="AN76" i="164" s="1"/>
  <c r="AF115" i="100" l="1"/>
  <c r="AF114" i="100" s="1"/>
  <c r="AF517" i="100" s="1"/>
  <c r="AF549" i="100" s="1"/>
  <c r="AC34" i="164" s="1"/>
  <c r="AC76" i="164" s="1"/>
  <c r="BL115" i="100" l="1"/>
  <c r="BL114" i="100" s="1"/>
  <c r="BL517" i="100" s="1"/>
  <c r="BL549" i="100" s="1"/>
  <c r="BI34" i="164" s="1"/>
  <c r="BI76" i="164" s="1"/>
  <c r="BD115" i="100" l="1"/>
  <c r="BD114" i="100" s="1"/>
  <c r="BD517" i="100" s="1"/>
  <c r="BD549" i="100" s="1"/>
  <c r="BA34" i="164" s="1"/>
  <c r="BA76" i="164" s="1"/>
  <c r="AH115" i="100"/>
  <c r="AH114" i="100" s="1"/>
  <c r="AH517" i="100" s="1"/>
  <c r="AH549" i="100" s="1"/>
  <c r="AE34" i="164" s="1"/>
  <c r="AE76" i="164" s="1"/>
  <c r="AC115" i="100"/>
  <c r="AC114" i="100" s="1"/>
  <c r="AC517" i="100" s="1"/>
  <c r="AC549" i="100" s="1"/>
  <c r="Z34" i="164" s="1"/>
  <c r="Z76" i="164" s="1"/>
  <c r="AI115" i="100"/>
  <c r="AI114" i="100" s="1"/>
  <c r="AI517" i="100" s="1"/>
  <c r="AI549" i="100" s="1"/>
  <c r="AF34" i="164" s="1"/>
  <c r="AF76" i="164" s="1"/>
  <c r="BN115" i="100"/>
  <c r="BN114" i="100" s="1"/>
  <c r="BN517" i="100" s="1"/>
  <c r="BN549" i="100" s="1"/>
  <c r="BK34" i="164" s="1"/>
  <c r="BK76" i="164" s="1"/>
  <c r="W115" i="100"/>
  <c r="W114" i="100" s="1"/>
  <c r="W517" i="100" s="1"/>
  <c r="W549" i="100" s="1"/>
  <c r="T34" i="164" s="1"/>
  <c r="T76" i="164" s="1"/>
  <c r="AO115" i="100"/>
  <c r="AO114" i="100" s="1"/>
  <c r="AO517" i="100" s="1"/>
  <c r="AO549" i="100" s="1"/>
  <c r="AL34" i="164" s="1"/>
  <c r="AL76" i="164" s="1"/>
  <c r="AG115" i="100"/>
  <c r="AG114" i="100" s="1"/>
  <c r="AG517" i="100" s="1"/>
  <c r="AG549" i="100" s="1"/>
  <c r="AD34" i="164" s="1"/>
  <c r="AD76" i="164" s="1"/>
  <c r="BG115" i="100"/>
  <c r="BG114" i="100" s="1"/>
  <c r="BG517" i="100" s="1"/>
  <c r="BG549" i="100" s="1"/>
  <c r="BD34" i="164" s="1"/>
  <c r="BD76" i="164" s="1"/>
  <c r="AS115" i="100"/>
  <c r="AS114" i="100" s="1"/>
  <c r="AS517" i="100" s="1"/>
  <c r="AS549" i="100" s="1"/>
  <c r="AP34" i="164" s="1"/>
  <c r="AP76" i="164" s="1"/>
  <c r="AY115" i="100"/>
  <c r="AY114" i="100" s="1"/>
  <c r="AY517" i="100" s="1"/>
  <c r="AY549" i="100" s="1"/>
  <c r="AV34" i="164" s="1"/>
  <c r="AV76" i="164" s="1"/>
  <c r="AK115" i="100" l="1"/>
  <c r="AK114" i="100" s="1"/>
  <c r="AK517" i="100" s="1"/>
  <c r="AK549" i="100" s="1"/>
  <c r="AH34" i="164" s="1"/>
  <c r="AH76" i="164" s="1"/>
  <c r="AR115" i="100" l="1"/>
  <c r="AR114" i="100" s="1"/>
  <c r="AR517" i="100" s="1"/>
  <c r="AR549" i="100" s="1"/>
  <c r="AO34" i="164" s="1"/>
  <c r="AO76" i="164" s="1"/>
</calcChain>
</file>

<file path=xl/sharedStrings.xml><?xml version="1.0" encoding="utf-8"?>
<sst xmlns="http://schemas.openxmlformats.org/spreadsheetml/2006/main" count="1392" uniqueCount="642">
  <si>
    <t>mobile.data.user.proportion</t>
  </si>
  <si>
    <t>Fixed.operator.market.share</t>
  </si>
  <si>
    <t>Mobile.operator.market.share</t>
  </si>
  <si>
    <t>Micro/indoor</t>
  </si>
  <si>
    <t>xDSL data backhaul</t>
  </si>
  <si>
    <t>MB</t>
  </si>
  <si>
    <t>Incoming mobile min (on-net + off-net)</t>
  </si>
  <si>
    <t>GPRS</t>
  </si>
  <si>
    <t>EDGE</t>
  </si>
  <si>
    <t>R99</t>
  </si>
  <si>
    <t>Downlink</t>
  </si>
  <si>
    <t>Uplink</t>
  </si>
  <si>
    <t>HSDPA</t>
  </si>
  <si>
    <t>HSUPA</t>
  </si>
  <si>
    <t>Local</t>
  </si>
  <si>
    <t>Mbps</t>
  </si>
  <si>
    <t>FTN</t>
  </si>
  <si>
    <t>other</t>
  </si>
  <si>
    <t>scurve forecast</t>
  </si>
  <si>
    <t>Saturation.Mobile</t>
  </si>
  <si>
    <t>Base.Mobile</t>
  </si>
  <si>
    <t>TimeA.Mobile</t>
  </si>
  <si>
    <t>NumberA.Mobile</t>
  </si>
  <si>
    <t>TimeB.Mobile</t>
  </si>
  <si>
    <t>NumberB.Mobile</t>
  </si>
  <si>
    <t>A.Mobile</t>
  </si>
  <si>
    <t>B.Mobile</t>
  </si>
  <si>
    <t>Mobile.technologies</t>
  </si>
  <si>
    <t>2G</t>
  </si>
  <si>
    <t>R.99</t>
  </si>
  <si>
    <t>HSPA</t>
  </si>
  <si>
    <t>Voice.technologies</t>
  </si>
  <si>
    <t>Data.technologies</t>
  </si>
  <si>
    <t>IPTV</t>
  </si>
  <si>
    <t>Mobile.Retail.Services.Volumes</t>
  </si>
  <si>
    <t>Fixed.Retail.Services.Volumes</t>
  </si>
  <si>
    <t>Fixed.Retail.Services.Units</t>
  </si>
  <si>
    <t>Sheet</t>
  </si>
  <si>
    <t>Description</t>
  </si>
  <si>
    <t>Status</t>
  </si>
  <si>
    <t>Notes</t>
  </si>
  <si>
    <t>unlocked</t>
  </si>
  <si>
    <t>locked</t>
  </si>
  <si>
    <t>Calculation</t>
  </si>
  <si>
    <t>Output</t>
  </si>
  <si>
    <t>Highlight</t>
  </si>
  <si>
    <t>A cell that is special in some way</t>
  </si>
  <si>
    <t>Input Parameter</t>
  </si>
  <si>
    <t>Input Data</t>
  </si>
  <si>
    <t>Input Calculation</t>
  </si>
  <si>
    <t>Input Link</t>
  </si>
  <si>
    <t>Name</t>
  </si>
  <si>
    <t>A calculation of the model</t>
  </si>
  <si>
    <t>A piece of real data (only change if you have better data)</t>
  </si>
  <si>
    <t>An input to the model that it is expected the user will change (change at will)</t>
  </si>
  <si>
    <t>An input to the model that has, none the less, been calculated from other inputs (e.g. interpolated input values)</t>
  </si>
  <si>
    <t>Input Estimate</t>
  </si>
  <si>
    <t>An estimate used in the absence of real data (only change if you have a better estimate, or real data )</t>
  </si>
  <si>
    <t>Input cell styles</t>
  </si>
  <si>
    <t>Other cell styles</t>
  </si>
  <si>
    <t>Total</t>
  </si>
  <si>
    <t>Version</t>
  </si>
  <si>
    <t>Objective</t>
  </si>
  <si>
    <t xml:space="preserve">Title </t>
  </si>
  <si>
    <t>Author</t>
  </si>
  <si>
    <t>Information</t>
  </si>
  <si>
    <t>Contents</t>
  </si>
  <si>
    <t>Email</t>
  </si>
  <si>
    <t>S</t>
  </si>
  <si>
    <t>C</t>
  </si>
  <si>
    <t xml:space="preserve"> </t>
  </si>
  <si>
    <t>Input Link (different Workbook)</t>
  </si>
  <si>
    <t>An input to this part of the model, which is linked to a source on a worksheet in a different workbook</t>
  </si>
  <si>
    <t>Checksum</t>
  </si>
  <si>
    <t>An input to this part of the model, which is linked to a source on this or another worksheet within this workbook</t>
  </si>
  <si>
    <t>Market.Years</t>
  </si>
  <si>
    <t>On-net SMS</t>
  </si>
  <si>
    <t>megabytes</t>
  </si>
  <si>
    <t>Mobile.Retail.Services</t>
  </si>
  <si>
    <t>Fixed.Retail.Services</t>
  </si>
  <si>
    <t>Mobile.Retail.Services.Units</t>
  </si>
  <si>
    <t>Urban</t>
  </si>
  <si>
    <t>Suburban</t>
  </si>
  <si>
    <t>Rural</t>
  </si>
  <si>
    <t>geotypes</t>
  </si>
  <si>
    <t>#</t>
  </si>
  <si>
    <t>%</t>
  </si>
  <si>
    <t>Saturation</t>
  </si>
  <si>
    <t>Base</t>
  </si>
  <si>
    <t>TimeA</t>
  </si>
  <si>
    <t>NumberA</t>
  </si>
  <si>
    <t>TimeB</t>
  </si>
  <si>
    <t>NumberB</t>
  </si>
  <si>
    <t>A</t>
  </si>
  <si>
    <t>B</t>
  </si>
  <si>
    <t>spare</t>
  </si>
  <si>
    <t>Market.Subscribers</t>
  </si>
  <si>
    <t>Operator.Subscribers.Share</t>
  </si>
  <si>
    <t>Fixed.Connections</t>
  </si>
  <si>
    <t>Mobile.subscribers</t>
  </si>
  <si>
    <t>Operator.Subscribers</t>
  </si>
  <si>
    <t>Operator.Retail.Services.Volumes</t>
  </si>
  <si>
    <t>mins</t>
  </si>
  <si>
    <t>DSL</t>
  </si>
  <si>
    <t>Cable modem</t>
  </si>
  <si>
    <t>residential.fixed.connections</t>
  </si>
  <si>
    <t>SMS</t>
  </si>
  <si>
    <t>TV.technologies</t>
  </si>
  <si>
    <t>Saturation.TV</t>
  </si>
  <si>
    <t>Base.TV</t>
  </si>
  <si>
    <t>TimeA.TV</t>
  </si>
  <si>
    <t>NumberA.TV</t>
  </si>
  <si>
    <t>TimeB.TV</t>
  </si>
  <si>
    <t>NumberB.TV</t>
  </si>
  <si>
    <t>A.TV</t>
  </si>
  <si>
    <t>B.TV</t>
  </si>
  <si>
    <t>a</t>
  </si>
  <si>
    <t>b</t>
  </si>
  <si>
    <t>Check</t>
  </si>
  <si>
    <t>Number of operators</t>
  </si>
  <si>
    <t>min</t>
  </si>
  <si>
    <t>kbps per sub</t>
  </si>
  <si>
    <t>kbps.per.Mbps</t>
  </si>
  <si>
    <t>Tecnologia de Voz</t>
  </si>
  <si>
    <t>Lineas moviles</t>
  </si>
  <si>
    <t>Fijas PSTN</t>
  </si>
  <si>
    <t>Fijas (otros)</t>
  </si>
  <si>
    <t>Modelo de demanda para servicios fijos y móviles</t>
  </si>
  <si>
    <t>Factores macroeconómicos</t>
  </si>
  <si>
    <t>Población</t>
  </si>
  <si>
    <t>Crecimiento poblacional</t>
  </si>
  <si>
    <t>Viviendas</t>
  </si>
  <si>
    <t>Crecimiento de viviendas</t>
  </si>
  <si>
    <t>Fuente</t>
  </si>
  <si>
    <t>Notas</t>
  </si>
  <si>
    <t>Periodo</t>
  </si>
  <si>
    <t>Unidades</t>
  </si>
  <si>
    <t>Conexiones</t>
  </si>
  <si>
    <t>Fin de año</t>
  </si>
  <si>
    <t>Lineas Fijas</t>
  </si>
  <si>
    <t>Residenciales</t>
  </si>
  <si>
    <t>ALESTRA</t>
  </si>
  <si>
    <t>AVANTEL</t>
  </si>
  <si>
    <t>AXTEL</t>
  </si>
  <si>
    <t>BESTPHONE</t>
  </si>
  <si>
    <t>CABLECOM</t>
  </si>
  <si>
    <t>CABLEMÁS</t>
  </si>
  <si>
    <t>CABLENET</t>
  </si>
  <si>
    <t>CABLEVISIÓN</t>
  </si>
  <si>
    <t>CABLEVISION DE SALTILLO</t>
  </si>
  <si>
    <t>CONVERGIA</t>
  </si>
  <si>
    <t>GTM</t>
  </si>
  <si>
    <t>IP MATRIX</t>
  </si>
  <si>
    <t>IUSATEL</t>
  </si>
  <si>
    <t>LÓGICA INDUSTRIAL</t>
  </si>
  <si>
    <t>MARCATEL</t>
  </si>
  <si>
    <t>MAXCOM</t>
  </si>
  <si>
    <t>MCM</t>
  </si>
  <si>
    <t>MEGACABLE (cablero)</t>
  </si>
  <si>
    <t>METRORED</t>
  </si>
  <si>
    <t>OPCOM</t>
  </si>
  <si>
    <t>PEGASO</t>
  </si>
  <si>
    <t>UNEFON</t>
  </si>
  <si>
    <t>PROTEL</t>
  </si>
  <si>
    <t>TELMEX</t>
  </si>
  <si>
    <t>TELNOR</t>
  </si>
  <si>
    <t>No Residenciales</t>
  </si>
  <si>
    <t>Conexiones móviles</t>
  </si>
  <si>
    <t>Penetración móvil activa</t>
  </si>
  <si>
    <t>Usuarios móviles activos</t>
  </si>
  <si>
    <t>Pronóstico con curva S</t>
  </si>
  <si>
    <t>Parametros de curva exponencial</t>
  </si>
  <si>
    <t>pendiente</t>
  </si>
  <si>
    <t>Conexiones de Voz</t>
  </si>
  <si>
    <t>Otros</t>
  </si>
  <si>
    <t>Usuarios moviles activos</t>
  </si>
  <si>
    <t>Microondas</t>
  </si>
  <si>
    <t>Conexiones residenciales fijas</t>
  </si>
  <si>
    <t>Conexiones de Internet (banda ancha)</t>
  </si>
  <si>
    <t>Datos originales</t>
  </si>
  <si>
    <t>Voz fija</t>
  </si>
  <si>
    <t>Llamadas a moviles</t>
  </si>
  <si>
    <t>Llamadas internacionales</t>
  </si>
  <si>
    <t>minutos</t>
  </si>
  <si>
    <t>Año</t>
  </si>
  <si>
    <t>INEGI</t>
  </si>
  <si>
    <t>CONAPO</t>
  </si>
  <si>
    <t>Crecimiento en base a Conapo</t>
  </si>
  <si>
    <t>Mitad de año</t>
  </si>
  <si>
    <t>Hogares</t>
  </si>
  <si>
    <t>como % de usuarios móviles</t>
  </si>
  <si>
    <t>Usuarios móviles de solo voz</t>
  </si>
  <si>
    <t>Usuarios móviles de datos</t>
  </si>
  <si>
    <t>Conexiones no residenciales fijas</t>
  </si>
  <si>
    <t>Conexiones fijas totales</t>
  </si>
  <si>
    <t>Conecciones fijas activas</t>
  </si>
  <si>
    <t>Penetración</t>
  </si>
  <si>
    <t>Crecimiento</t>
  </si>
  <si>
    <t>Penetración (viviendas)</t>
  </si>
  <si>
    <t>Cable</t>
  </si>
  <si>
    <t>Móvil</t>
  </si>
  <si>
    <t>Fija</t>
  </si>
  <si>
    <t>otras</t>
  </si>
  <si>
    <t>Banda ancha móvil</t>
  </si>
  <si>
    <t>Conexiones de banda ancha por tecnología</t>
  </si>
  <si>
    <t xml:space="preserve">Penetración </t>
  </si>
  <si>
    <t>Usuarios</t>
  </si>
  <si>
    <t>Estimación Analysys Mason</t>
  </si>
  <si>
    <t>Conectividad para datos corporativos</t>
  </si>
  <si>
    <t>Satelite</t>
  </si>
  <si>
    <t>Conexiones de TV de paga</t>
  </si>
  <si>
    <t>Conexiones de TV de paga por tecnología</t>
  </si>
  <si>
    <t>Subscriptores</t>
  </si>
  <si>
    <t>Cuota de TV de paga por tecnología</t>
  </si>
  <si>
    <t>Trafico local</t>
  </si>
  <si>
    <t>Residencial</t>
  </si>
  <si>
    <t>No residencial</t>
  </si>
  <si>
    <t>Entrantes</t>
  </si>
  <si>
    <t>Salientes</t>
  </si>
  <si>
    <t>Trafico larga distancia nacional</t>
  </si>
  <si>
    <t>Voz Móvil</t>
  </si>
  <si>
    <t>Tráfico saliente</t>
  </si>
  <si>
    <t>Tráfico entrante</t>
  </si>
  <si>
    <t>SMS Móvil</t>
  </si>
  <si>
    <t>mensajes</t>
  </si>
  <si>
    <t>Demanda de Servicios</t>
  </si>
  <si>
    <t>Televisión de Paga</t>
  </si>
  <si>
    <t>Tráfico de voz originado (incl. on-net)</t>
  </si>
  <si>
    <t>Originado en fijo</t>
  </si>
  <si>
    <t>Originado en móvil</t>
  </si>
  <si>
    <t>Originado internacional</t>
  </si>
  <si>
    <t>Internacional a móvil</t>
  </si>
  <si>
    <t>Internacional a fijo</t>
  </si>
  <si>
    <t>Tráfico de voz terminado</t>
  </si>
  <si>
    <t>Terminado en fijo</t>
  </si>
  <si>
    <t>Terminado en móvil</t>
  </si>
  <si>
    <t>Originación de trafico de voz</t>
  </si>
  <si>
    <t>Originación internacional</t>
  </si>
  <si>
    <t>Originación Móvil</t>
  </si>
  <si>
    <t>Móvil a Internacional</t>
  </si>
  <si>
    <t>Móvil a Fijo</t>
  </si>
  <si>
    <t>Móvil a Móvil off-net</t>
  </si>
  <si>
    <t>Móvil a Móvil on-net</t>
  </si>
  <si>
    <t>Originación Fija</t>
  </si>
  <si>
    <t>Fijo a Internacional</t>
  </si>
  <si>
    <t>Fijo a Móvil</t>
  </si>
  <si>
    <t>Fijo a fijo off-net</t>
  </si>
  <si>
    <t>Fijo a fijo on-net</t>
  </si>
  <si>
    <t>Terminación móvil</t>
  </si>
  <si>
    <t>Terminación Fija</t>
  </si>
  <si>
    <t>Terminación Internacional</t>
  </si>
  <si>
    <t>Terminación de voz total</t>
  </si>
  <si>
    <t>Originación de voz total</t>
  </si>
  <si>
    <t>Resúmen de originación de voz</t>
  </si>
  <si>
    <t>Resúmen de terminación de voz</t>
  </si>
  <si>
    <t>Como porcentaje de tráfico originado</t>
  </si>
  <si>
    <t>Demanda de servicios</t>
  </si>
  <si>
    <t>Servicios de voz</t>
  </si>
  <si>
    <t>Originación de voz</t>
  </si>
  <si>
    <t>Resúmen</t>
  </si>
  <si>
    <t>Originación nacional</t>
  </si>
  <si>
    <t>Originación móvil</t>
  </si>
  <si>
    <t>Originación fija</t>
  </si>
  <si>
    <t>Originación a internacional como porcentaje de originación móvil</t>
  </si>
  <si>
    <t>Promedio del mercado</t>
  </si>
  <si>
    <t>Originación a nacional como porcentaje de originación móvil</t>
  </si>
  <si>
    <t>Originación Móvil a Fijo</t>
  </si>
  <si>
    <t>Originación Móvil a Móvil</t>
  </si>
  <si>
    <t>Originación Móvil a Móvil - porcentaje on-net</t>
  </si>
  <si>
    <t>Operador modelado</t>
  </si>
  <si>
    <t>Cuota de mercado del operador</t>
  </si>
  <si>
    <t>Tendencia adicional para hacer una llamada on-net</t>
  </si>
  <si>
    <t>Coeficiente C</t>
  </si>
  <si>
    <t>(Uno de) los otros operadores</t>
  </si>
  <si>
    <t>Total del mercado</t>
  </si>
  <si>
    <t>Originación Fija a internacional y no geográficos</t>
  </si>
  <si>
    <t>Originación Fija a internacional como porcentaje del originación total fija</t>
  </si>
  <si>
    <t>Originación Fija a no geográficos como porcentaje del originación total fija</t>
  </si>
  <si>
    <t>Originación local y nacional</t>
  </si>
  <si>
    <t>Originación Fija a Móvil</t>
  </si>
  <si>
    <t>como porcentaje del tráfico nacional generado</t>
  </si>
  <si>
    <t>en comparación con una llamada móvil a fija</t>
  </si>
  <si>
    <t>Tendencia a realizar una llamada a un fijo</t>
  </si>
  <si>
    <t>Cuota de móvil</t>
  </si>
  <si>
    <t>Roaming in - terminación</t>
  </si>
  <si>
    <t>Roaming in - originación</t>
  </si>
  <si>
    <t>Promedio de originación a móvil sobre total (a fijo y a móvil)</t>
  </si>
  <si>
    <t>Promedio de originación a fijo sobre total (a fijo y a móvil)</t>
  </si>
  <si>
    <t>Proporción correspondiente a fijo</t>
  </si>
  <si>
    <t>Porcentaje de originación fijo a fijo</t>
  </si>
  <si>
    <t>Porcentaje de originación fijo a móvil</t>
  </si>
  <si>
    <t>Originación fijo a fijo</t>
  </si>
  <si>
    <t>como porcentaje del tráfico móvil a móvil</t>
  </si>
  <si>
    <t>como porcentaje del tráfico fijo a fijo</t>
  </si>
  <si>
    <t>Originación Fija a Fija on-net</t>
  </si>
  <si>
    <t>Originación Fija a Fija off-net</t>
  </si>
  <si>
    <t>El otro operador</t>
  </si>
  <si>
    <t>Operador modelado como porcentaje del total</t>
  </si>
  <si>
    <t>El competidor como porcentaje del total</t>
  </si>
  <si>
    <t>Originación fijo a fijo on-net</t>
  </si>
  <si>
    <t>Originación fijo a fijo off-net</t>
  </si>
  <si>
    <t>Distribución fijo a fijo on-net entre local y nacional</t>
  </si>
  <si>
    <t>Nacional</t>
  </si>
  <si>
    <t>Resumen para output (mercado)</t>
  </si>
  <si>
    <t>Terminación de Voz</t>
  </si>
  <si>
    <t>Terminación Móvil a Móvil - porcentaje off-net</t>
  </si>
  <si>
    <t>Terminación Móvil a Móvil - off-net</t>
  </si>
  <si>
    <t>Un competidor como porcentaje del total</t>
  </si>
  <si>
    <t>Terminación Fija a Fija - off-net</t>
  </si>
  <si>
    <t>Terminación Fija a Fija - porcentaje off-net</t>
  </si>
  <si>
    <t>Servicios de Roaming</t>
  </si>
  <si>
    <t>Llamadas salientes Local on-net</t>
  </si>
  <si>
    <t>Llamadas salientes Larga Distancia on-net</t>
  </si>
  <si>
    <t>Llamadas salientes Local a otros operadores fijos</t>
  </si>
  <si>
    <t>Llamadas salientes larga Distancia a otros operadores fijos</t>
  </si>
  <si>
    <t>Llamadas salientes a móvil</t>
  </si>
  <si>
    <t>Llamadas salientes a internacional</t>
  </si>
  <si>
    <t>Llamadas salientes a números no geográficos</t>
  </si>
  <si>
    <t>Llamadas entrantes Local de otros operadores fijos</t>
  </si>
  <si>
    <t>Llamadas entrantes Larga Distancia de otros operadores fijos</t>
  </si>
  <si>
    <t>Llamadas entrantes de móvil</t>
  </si>
  <si>
    <t>Llamadas entrantes de internacional</t>
  </si>
  <si>
    <t>Llamadas entrantes de números no geográficos</t>
  </si>
  <si>
    <t>Llamadas en tránsito Larga Distancia</t>
  </si>
  <si>
    <t>SMS on-net</t>
  </si>
  <si>
    <t>SMS salientes</t>
  </si>
  <si>
    <t>SMS entrantes</t>
  </si>
  <si>
    <t>Distribución del tráfico</t>
  </si>
  <si>
    <t>Servicios de tránsito</t>
  </si>
  <si>
    <t>Tránsito total del mercado</t>
  </si>
  <si>
    <t>Distribución del tráfico (como % del tránsito)</t>
  </si>
  <si>
    <t>Volúmen de los servicios relevantes</t>
  </si>
  <si>
    <t>Servicios de SMS</t>
  </si>
  <si>
    <t>Originación de SMS</t>
  </si>
  <si>
    <t>SMS Móviles</t>
  </si>
  <si>
    <t>Distribución de SMS móviles</t>
  </si>
  <si>
    <t>Tendencia adicional para enviar un SMS on-net</t>
  </si>
  <si>
    <t>Originación SMS on-net</t>
  </si>
  <si>
    <t>Originación SMS off-net</t>
  </si>
  <si>
    <t>Uno de los competidores como porcentaje del total</t>
  </si>
  <si>
    <t>SMS off-net</t>
  </si>
  <si>
    <t>On-net</t>
  </si>
  <si>
    <t>Enviados off-net</t>
  </si>
  <si>
    <t>Recibidos off-net</t>
  </si>
  <si>
    <t>Distribución de la terminación de SMS</t>
  </si>
  <si>
    <t>SMS entrantes de otros operadores</t>
  </si>
  <si>
    <t>Resúmen de SMS móviles (total del mercado)</t>
  </si>
  <si>
    <t>SMS salientes a otras redes</t>
  </si>
  <si>
    <t>Resúmen de SMS fijos (total del mercado)</t>
  </si>
  <si>
    <t>Supuesto de Analysys Mason</t>
  </si>
  <si>
    <t>Servicio de correo de voz (VMS)</t>
  </si>
  <si>
    <t>VMS recuperación</t>
  </si>
  <si>
    <t>VMS depósito</t>
  </si>
  <si>
    <t>Servicios de banda ancha</t>
  </si>
  <si>
    <t>Banda ancha móvil total</t>
  </si>
  <si>
    <t>Backhaul por usuario residencial xDSL</t>
  </si>
  <si>
    <t>Banda ancha fija total</t>
  </si>
  <si>
    <t>Usuarios propios y ajenos</t>
  </si>
  <si>
    <t>Proporción de usuarios propios</t>
  </si>
  <si>
    <t>xDSL propio (contendido)</t>
  </si>
  <si>
    <t>xDSL propio (líneas)</t>
  </si>
  <si>
    <t>xDSL ajeno (bitstream)</t>
  </si>
  <si>
    <t>xDSL ajeno (líneas)</t>
  </si>
  <si>
    <t>xDSL ajeno</t>
  </si>
  <si>
    <t>xDSL propio</t>
  </si>
  <si>
    <t>Banda ancha por usuario</t>
  </si>
  <si>
    <t>Mb por año por usuario (promedio)</t>
  </si>
  <si>
    <t>Mb</t>
  </si>
  <si>
    <t>Distribución de tráfico de la banda ancha móvil</t>
  </si>
  <si>
    <t>Distribución de tráfico de la banda ancha móvil (%)</t>
  </si>
  <si>
    <t>Lineas dedicadas</t>
  </si>
  <si>
    <t>Tráfico por circuito</t>
  </si>
  <si>
    <t>Tráfico total</t>
  </si>
  <si>
    <t>Demanda del operador fijo modelado</t>
  </si>
  <si>
    <t>Período</t>
  </si>
  <si>
    <t>Año promedio</t>
  </si>
  <si>
    <t>Demanda del operador móvil modelado</t>
  </si>
  <si>
    <t>Minutos</t>
  </si>
  <si>
    <t>Fijo a numeros no geográficos</t>
  </si>
  <si>
    <t>Enlaces dedicados</t>
  </si>
  <si>
    <t># lineas</t>
  </si>
  <si>
    <t>Fijo a no geográfico</t>
  </si>
  <si>
    <t>Llamadas entrantes de otros operadores fijos off-net</t>
  </si>
  <si>
    <t>Número de Operadores</t>
  </si>
  <si>
    <t>Panel de Control</t>
  </si>
  <si>
    <t>Operadores Móviles</t>
  </si>
  <si>
    <t>Cuota de Mercado</t>
  </si>
  <si>
    <t>Cuota Fija</t>
  </si>
  <si>
    <t>Cuota Móvil</t>
  </si>
  <si>
    <t>Migración en cuota de mercado</t>
  </si>
  <si>
    <t>Serie de tiempo</t>
  </si>
  <si>
    <t>Mercado</t>
  </si>
  <si>
    <t>Usuarios / Conexiones</t>
  </si>
  <si>
    <t>Tráfico anual</t>
  </si>
  <si>
    <t>Demanda del operador modelado</t>
  </si>
  <si>
    <t>Cuota de mercado</t>
  </si>
  <si>
    <t>Usuarios o conexiones</t>
  </si>
  <si>
    <t>De usuarios</t>
  </si>
  <si>
    <t>De usuarios fijos</t>
  </si>
  <si>
    <t>Listas</t>
  </si>
  <si>
    <t>Años</t>
  </si>
  <si>
    <t>Servicios móviles a nivel de mercado</t>
  </si>
  <si>
    <t>Servicios fijos a nivel de mercado</t>
  </si>
  <si>
    <t>Geotipos</t>
  </si>
  <si>
    <t>Tecnologías Móviles</t>
  </si>
  <si>
    <t>Acceso a Internet</t>
  </si>
  <si>
    <t>Tecnologías de Televisión de Paga</t>
  </si>
  <si>
    <t>Llamadas en tránsito Local</t>
  </si>
  <si>
    <t>Líneas Móviles</t>
  </si>
  <si>
    <t>Líneas fijas - banda ancha</t>
  </si>
  <si>
    <t>Promedio</t>
  </si>
  <si>
    <t>Proporción de usuarios que utilizan datos</t>
  </si>
  <si>
    <t>Economist Intelligence Unit</t>
  </si>
  <si>
    <t>PIB per capita (PPP)</t>
  </si>
  <si>
    <t xml:space="preserve">Promedio </t>
  </si>
  <si>
    <t>USD - PPP</t>
  </si>
  <si>
    <t>Fijas (cable e IPTV)</t>
  </si>
  <si>
    <t>Otras (satelital y microondas)</t>
  </si>
  <si>
    <t>Lineas dedicada / circuitos IP/VPN</t>
  </si>
  <si>
    <t>Trafico originado por usuario fijo</t>
  </si>
  <si>
    <t>Trafico originado por usuario movil</t>
  </si>
  <si>
    <t>mins/usuario</t>
  </si>
  <si>
    <t>mins/línea</t>
  </si>
  <si>
    <t>Originación</t>
  </si>
  <si>
    <t>SMS por usuario</t>
  </si>
  <si>
    <t>---&gt; PRONOSTICOS</t>
  </si>
  <si>
    <t>No se excluye la utilización de voz en paralelo con los datos</t>
  </si>
  <si>
    <t>Correos de voz como % de minutos entrantes móviles</t>
  </si>
  <si>
    <t>Porcentaje de SMS fijos</t>
  </si>
  <si>
    <t>Llamadas on-net</t>
  </si>
  <si>
    <t>Llamadas a redes fijas</t>
  </si>
  <si>
    <t>Llamadas a otras redes móviles</t>
  </si>
  <si>
    <t>Llamadas a internacional</t>
  </si>
  <si>
    <t>Llamadas entrantes de fijos</t>
  </si>
  <si>
    <t>Llamadas entrantes de otros móviles</t>
  </si>
  <si>
    <t>Llamadas entrantes internacionales</t>
  </si>
  <si>
    <t>Roaming in originación</t>
  </si>
  <si>
    <t>Roaming in terminación</t>
  </si>
  <si>
    <t>SMS entrantes de otras redes</t>
  </si>
  <si>
    <t>Recuperación de correo de voz</t>
  </si>
  <si>
    <t>Depósito de corroe de voz</t>
  </si>
  <si>
    <t xml:space="preserve">Datos GPRS </t>
  </si>
  <si>
    <t>Datos EDGE</t>
  </si>
  <si>
    <t>Datos Release 99</t>
  </si>
  <si>
    <t>Datos - HSDPA</t>
  </si>
  <si>
    <t>Datos - HSUPA</t>
  </si>
  <si>
    <t>Tráfico de roaming Internacional</t>
  </si>
  <si>
    <t>Basado en observaciones en otros paises</t>
  </si>
  <si>
    <t>Roaming in / orginación total</t>
  </si>
  <si>
    <t>Roaming in: originación/roaming total</t>
  </si>
  <si>
    <t>Pyramid Research</t>
  </si>
  <si>
    <t>Supuesto Analysys Mason</t>
  </si>
  <si>
    <t>Proporción de HSPA downlink y uplink</t>
  </si>
  <si>
    <t>Anual</t>
  </si>
  <si>
    <t>Consumo anual por línea</t>
  </si>
  <si>
    <t>Uso de datos total anual</t>
  </si>
  <si>
    <t>Operador modelado como porcentaje del mercado total</t>
  </si>
  <si>
    <t>Uno de los competidores como porcentaje del mercado total</t>
  </si>
  <si>
    <t>Supuesto de Analysys Mason considerando ubicuidad de PdIs</t>
  </si>
  <si>
    <t>Estimado Analysys Mason</t>
  </si>
  <si>
    <t xml:space="preserve">como porcentaje del trafico nacional generado </t>
  </si>
  <si>
    <t>Proporción de Internacional a móvil sobre internacional a fijo</t>
  </si>
  <si>
    <t>Penetración por tecnología (viviendas)</t>
  </si>
  <si>
    <t>Conexiones del mercado fijo</t>
  </si>
  <si>
    <t>Conexiones fijas calculadas</t>
  </si>
  <si>
    <t>Servicios del mercado fijo</t>
  </si>
  <si>
    <t>Usuarios del mercado móvil</t>
  </si>
  <si>
    <t>Servicios del mercado móvil</t>
  </si>
  <si>
    <t>Guía de estilo</t>
  </si>
  <si>
    <t>A total</t>
  </si>
  <si>
    <t>A side calculation intended solely to cross check a result</t>
  </si>
  <si>
    <t>A key result from this part of the model</t>
  </si>
  <si>
    <t>An Excel Name applying to one or more adjacent cells</t>
  </si>
  <si>
    <t>Unidades económicas</t>
  </si>
  <si>
    <t>Negocios grandes</t>
  </si>
  <si>
    <t>Negocios medianos y pequeños</t>
  </si>
  <si>
    <t>Número medio de emplazamientos por negocio grande</t>
  </si>
  <si>
    <t>Negocios medianos y pequeños con lineas dedicada / circuitos IP/VPN</t>
  </si>
  <si>
    <t>Negocios grandes con lineas dedicada / circuitos IP/VPN</t>
  </si>
  <si>
    <t>Número medio de emplazamientos por negocio mediano o pequeño</t>
  </si>
  <si>
    <t>Escenarios de demanda</t>
  </si>
  <si>
    <t>Escenario para enlaces dedicados:</t>
  </si>
  <si>
    <t>Escenario para xDSL:</t>
  </si>
  <si>
    <t>Escenario para televisión:</t>
  </si>
  <si>
    <t>Escenario para voz fija:</t>
  </si>
  <si>
    <t>Escenario para SMS móvil:</t>
  </si>
  <si>
    <t>Escenario para voz móvil:</t>
  </si>
  <si>
    <t>Escenario para datos móviles:</t>
  </si>
  <si>
    <t>Escenarios:</t>
  </si>
  <si>
    <t>Agresivo</t>
  </si>
  <si>
    <t>Conservador</t>
  </si>
  <si>
    <t>scenario.mobile.voice</t>
  </si>
  <si>
    <t>scenario.fixed.voice</t>
  </si>
  <si>
    <t>scenario.mobile.SMS</t>
  </si>
  <si>
    <t>scenario.mobile.data</t>
  </si>
  <si>
    <t>scenario.fixed.links</t>
  </si>
  <si>
    <t>scenario.fixed.DSL</t>
  </si>
  <si>
    <t>scenario.fixed.television</t>
  </si>
  <si>
    <t>Escenario para penetración móvil:</t>
  </si>
  <si>
    <t>Escenario para penetración fija:</t>
  </si>
  <si>
    <t>scenario.mobile.voice.selected</t>
  </si>
  <si>
    <t>scenario.fixed.voice.selected</t>
  </si>
  <si>
    <t>scenario.mobile.SMS.selected</t>
  </si>
  <si>
    <t>scenario.mobile.data.selected</t>
  </si>
  <si>
    <t>scenario.fixed.links.selected</t>
  </si>
  <si>
    <t>scenario.fixed.DSL.selected</t>
  </si>
  <si>
    <t>scenario.fixed.television.selected</t>
  </si>
  <si>
    <t>scenarios</t>
  </si>
  <si>
    <t>Crecimiento base</t>
  </si>
  <si>
    <t>Crecimiento escenario seleccionado</t>
  </si>
  <si>
    <t>scenario.mobile.penetration.selected</t>
  </si>
  <si>
    <t>scenario.fixed.penetration.selected</t>
  </si>
  <si>
    <t>scenario.mobile.penetration</t>
  </si>
  <si>
    <t>scenario.fixed.penetration</t>
  </si>
  <si>
    <t>Escenario para penetración banda ancha:</t>
  </si>
  <si>
    <t>scenario.bb.penetration.selected</t>
  </si>
  <si>
    <t>scenario.bb.penetration</t>
  </si>
  <si>
    <t>Lineas dedicada / circuitos IP/VPN para empresas</t>
  </si>
  <si>
    <t>Lineas dedicada / circuitos IP/VPN para operadores móviles</t>
  </si>
  <si>
    <t>Pronóstico de conexiones de banda ancha fija</t>
  </si>
  <si>
    <t>Pronóstico de conexiones de banda ancha móvil</t>
  </si>
  <si>
    <t>Saturation.Broadband.Fixed</t>
  </si>
  <si>
    <t>Base.Broadband.Fixed</t>
  </si>
  <si>
    <t>TimeA.Broadband.Fixed</t>
  </si>
  <si>
    <t>NumberA.Broadband.Fixed</t>
  </si>
  <si>
    <t>TimeB.Broadband.Fixed</t>
  </si>
  <si>
    <t>NumberB.Broadband.Fixed</t>
  </si>
  <si>
    <t>A.Broadband.Fixed</t>
  </si>
  <si>
    <t>B.Broadband.Fixed</t>
  </si>
  <si>
    <t>Saturation.Broadband.Mobile</t>
  </si>
  <si>
    <t>Base.Broadband.Mobile</t>
  </si>
  <si>
    <t>TimeA.Broadband.Mobile</t>
  </si>
  <si>
    <t>NumberA.Broadband.Mobile</t>
  </si>
  <si>
    <t>TimeB.Broadband.Mobile</t>
  </si>
  <si>
    <t>NumberB.Broadband.Mobile</t>
  </si>
  <si>
    <t>A.Broadband.Mobile</t>
  </si>
  <si>
    <t>B.Broadband.Mobile</t>
  </si>
  <si>
    <t>Número de enlaces (líneas equivalentes a E1)</t>
  </si>
  <si>
    <t>circuitos E1</t>
  </si>
  <si>
    <t>Número de enlaces (basado en las empresas)</t>
  </si>
  <si>
    <t>Aprobado para publicación</t>
  </si>
  <si>
    <t>Guillermo Fernández Castellanos</t>
  </si>
  <si>
    <t>Versión</t>
  </si>
  <si>
    <t>Estatus</t>
  </si>
  <si>
    <t>En construcción</t>
  </si>
  <si>
    <t>Trabajo en curso</t>
  </si>
  <si>
    <t>Listo para revisión</t>
  </si>
  <si>
    <t>Autor</t>
  </si>
  <si>
    <t>guillermo.fernandez@analysysmason.com</t>
  </si>
  <si>
    <t>Título</t>
  </si>
  <si>
    <t>Objetivo</t>
  </si>
  <si>
    <t>Annual</t>
  </si>
  <si>
    <t>VDT COMUNICACIONES</t>
  </si>
  <si>
    <t>Trafico originado en fijo</t>
  </si>
  <si>
    <t>Final</t>
  </si>
  <si>
    <t>Off-net</t>
  </si>
  <si>
    <t>Proporcion de trafico saliente que es on-net</t>
  </si>
  <si>
    <t>Originación Móvil on-net</t>
  </si>
  <si>
    <t>Originación Móvil off-net</t>
  </si>
  <si>
    <t>Tráfico on-net</t>
  </si>
  <si>
    <t>Tráfico off-net</t>
  </si>
  <si>
    <t>Tráfico saliente (total)</t>
  </si>
  <si>
    <t>Tráfico entrante (total)</t>
  </si>
  <si>
    <t>Market.Retail.Services.Volumes.Fijo</t>
  </si>
  <si>
    <t>Market.Retail.Services.Volumes.Movil</t>
  </si>
  <si>
    <t>Market.Subscribers.Fijo</t>
  </si>
  <si>
    <t>calculo para particion rural-urbana y de trafico por ASL</t>
  </si>
  <si>
    <t>Proporción de tráfico urbano</t>
  </si>
  <si>
    <t>Operator.Retail.Services.Proporcion.Urbano</t>
  </si>
  <si>
    <t>Market.Retail.Services.Proporcion.Urbano</t>
  </si>
  <si>
    <t>Progresivo ASL</t>
  </si>
  <si>
    <t>Num. total de lineas</t>
  </si>
  <si>
    <t>Viviendas urbanas con telefon fijo</t>
  </si>
  <si>
    <t>Viviendas rurales con telefon fijo</t>
  </si>
  <si>
    <t>Viviendas urbanas con internet</t>
  </si>
  <si>
    <t>Viviendas rurales con internet</t>
  </si>
  <si>
    <t>Localidad urbana: mas de 2500 habitantes</t>
  </si>
  <si>
    <t>COFETEL: Base localidad 3.0</t>
  </si>
  <si>
    <t>Viviendas urbanas y rurales por ASL</t>
  </si>
  <si>
    <t>Movil</t>
  </si>
  <si>
    <t>Fijo</t>
  </si>
  <si>
    <t>Fijos</t>
  </si>
  <si>
    <t>Televisión</t>
  </si>
  <si>
    <t>Radiomovil</t>
  </si>
  <si>
    <t>Telefonica Moviles</t>
  </si>
  <si>
    <t>Grupo Iusacell</t>
  </si>
  <si>
    <t>Operadora Unefon</t>
  </si>
  <si>
    <t>Opeardora de comunicaciones</t>
  </si>
  <si>
    <t>Grupo Hevi</t>
  </si>
  <si>
    <t>tv internacional</t>
  </si>
  <si>
    <t>Prepago</t>
  </si>
  <si>
    <t>Pospago</t>
  </si>
  <si>
    <t>Fin de ano</t>
  </si>
  <si>
    <t>COFECO Commission federal de competencia</t>
  </si>
  <si>
    <t>INEGI (Censo 2010)</t>
  </si>
  <si>
    <t xml:space="preserve">CONAPO </t>
  </si>
  <si>
    <t>Crecimiento en base de viviendas de CONAPO</t>
  </si>
  <si>
    <t>Chosen for model</t>
  </si>
  <si>
    <t>Total Play</t>
  </si>
  <si>
    <t>thousand</t>
  </si>
  <si>
    <t>oversubscription.factor</t>
  </si>
  <si>
    <t>based on the slowest Telmex packet at 3Mbps</t>
  </si>
  <si>
    <t>% de llamada a moviles</t>
  </si>
  <si>
    <t>% de local trafico a moviles y a fijo</t>
  </si>
  <si>
    <t>Evolution over time</t>
  </si>
  <si>
    <t>share.of.average.speed</t>
  </si>
  <si>
    <t>Supuesto: 50% of the average speed and 1/(oversubscriptionfactor)Mbps</t>
  </si>
  <si>
    <t>Slowest Telmex packet (mbps) per connection</t>
  </si>
  <si>
    <t>Average speed per connection</t>
  </si>
  <si>
    <t>INEGI Censo economico 2004</t>
  </si>
  <si>
    <t>Proporción de usuarios de datos móviles (% population)</t>
  </si>
  <si>
    <t>Analysys Mason basado en CONAPO</t>
  </si>
  <si>
    <t>IFT: incluye todo el transito off net</t>
  </si>
  <si>
    <t>IFT</t>
  </si>
  <si>
    <t>Distribución del tráfico de transito movil y fijo (como % del tránsito)</t>
  </si>
  <si>
    <t>CONAPO (2010)</t>
  </si>
  <si>
    <t>Modelo fijo</t>
  </si>
  <si>
    <t>Modelo móvil</t>
  </si>
  <si>
    <t>cuota_operador_fijo_1</t>
  </si>
  <si>
    <t>cuota_operador_fijo_2</t>
  </si>
  <si>
    <t>cuota_operador_fijo_3</t>
  </si>
  <si>
    <t>cuota_operador_fijo_4</t>
  </si>
  <si>
    <t>cuota_operador_fijo_5</t>
  </si>
  <si>
    <t>cuota_operador_fijo_6</t>
  </si>
  <si>
    <t>cuota_operador_movil_1</t>
  </si>
  <si>
    <t>cuota_operador_movil_2</t>
  </si>
  <si>
    <t>cuota_operador_movil_3</t>
  </si>
  <si>
    <t>cuota_operador_movil_4</t>
  </si>
  <si>
    <t>cuota_operador_movil_5</t>
  </si>
  <si>
    <t>Modelo de demanda de Mercado para el IFT</t>
  </si>
  <si>
    <t>V</t>
  </si>
  <si>
    <t>Incluye PSTN, ISDN y VoIP</t>
  </si>
  <si>
    <t>Control</t>
  </si>
  <si>
    <t>Esta hoja de contenidos</t>
  </si>
  <si>
    <t>Una historia de las versiones de el modelo</t>
  </si>
  <si>
    <t>Una guía de los estilos utilizados en el modelo</t>
  </si>
  <si>
    <t>Hoja de control de los principales escenarios y opciones del modelo</t>
  </si>
  <si>
    <t>Listas estándar utilizadas en el modelo</t>
  </si>
  <si>
    <t>Demanda del mercado fijo y móvil de telecomunicaciones</t>
  </si>
  <si>
    <t>Habitantes por Hogar</t>
  </si>
  <si>
    <t>Datos historicos de modelos anteriores, Información Estadísticas UPR.xlsx</t>
  </si>
  <si>
    <t>IFT para 2015 - Para años anteriores extrapolado de Pyramid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</si>
</sst>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1">
    <numFmt numFmtId="43" formatCode="_-* #,##0.00_-;\-* #,##0.00_-;_-* &quot;-&quot;??_-;_-@_-"/>
    <numFmt numFmtId="164" formatCode="#,##0_);[Red]\-#,##0_);0_);@_)"/>
    <numFmt numFmtId="165" formatCode="#,##0.00_);[Red]\-#,##0.00_);0.00_);@_)"/>
    <numFmt numFmtId="166" formatCode="#,##0%;[Red]\-#,##0%;0%;@_)"/>
    <numFmt numFmtId="167" formatCode="#,##0.00%;[Red]\-#,##0.00%;0.00%;@_)"/>
    <numFmt numFmtId="168" formatCode="dd\ mmm\ yy_)"/>
    <numFmt numFmtId="169" formatCode="* _(#,##0_);[Red]* \(#,##0\);* _(&quot;-&quot;?_);@_)"/>
    <numFmt numFmtId="170" formatCode="* _(#,##0.00_);[Red]* \(#,##0.00\);* _(&quot;-&quot;?_);@_)"/>
    <numFmt numFmtId="171" formatCode="\€\ * _(#,##0_);[Red]\€\ * \(#,##0\);\€\ * _(&quot;-&quot;?_);@_)"/>
    <numFmt numFmtId="172" formatCode="\€\ * _(#,##0.00_);[Red]\€\ * \(#,##0.00\);\€\ * _(&quot;-&quot;?_);@_)"/>
    <numFmt numFmtId="173" formatCode="[$EUR]\ * _(#,##0_);[Red][$EUR]\ * \(#,##0\);[$EUR]\ * _(&quot;-&quot;?_);@_)"/>
    <numFmt numFmtId="174" formatCode="[$EUR]\ * _(#,##0.00_);[Red][$EUR]\ * \(#,##0.00\);[$EUR]\ * _(&quot;-&quot;?_);@_)"/>
    <numFmt numFmtId="175" formatCode="\$\ * _(#,##0_);[Red]\$\ * \(#,##0\);\$\ * _(&quot;-&quot;?_);@_)"/>
    <numFmt numFmtId="176" formatCode="\$\ * _(#,##0.00_);[Red]\$\ * \(#,##0.00\);\$\ * _(&quot;-&quot;?_);@_)"/>
    <numFmt numFmtId="177" formatCode="[$USD]\ * _(#,##0_);[Red][$USD]\ * \(#,##0\);[$USD]\ * _(&quot;-&quot;?_);@_)"/>
    <numFmt numFmtId="178" formatCode="[$USD]\ * _(#,##0.00_);[Red][$USD]\ * \(#,##0.00\);[$USD]\ * _(&quot;-&quot;?_);@_)"/>
    <numFmt numFmtId="179" formatCode="\£\ * _(#,##0_);[Red]\£\ * \(#,##0\);\£\ * _(&quot;-&quot;?_);@_)"/>
    <numFmt numFmtId="180" formatCode="\£\ * _(#,##0.00_);[Red]\£\ * \(#,##0.00\);\£\ * _(&quot;-&quot;?_);@_)"/>
    <numFmt numFmtId="181" formatCode="[$GBP]\ * _(#,##0_);[Red][$GBP]\ * \(#,##0\);[$GBP]\ * _(&quot;-&quot;?_);@_)"/>
    <numFmt numFmtId="182" formatCode="[$GBP]\ * _(#,##0.00_);[Red][$GBP]\ * \(#,##0.00\);[$GBP]\ * _(&quot;-&quot;?_);@_)"/>
    <numFmt numFmtId="183" formatCode="mmm\ yy_)"/>
    <numFmt numFmtId="184" formatCode="yyyy_)"/>
    <numFmt numFmtId="185" formatCode="0.0%"/>
    <numFmt numFmtId="186" formatCode="#,##0.0%;[Red]\-#,##0.0%;0.0%;@_)"/>
    <numFmt numFmtId="187" formatCode="0.00000000000000000%"/>
    <numFmt numFmtId="188" formatCode="_(* #,##0.00_);_(* \(#,##0.00\);_(* &quot;-&quot;??_);_(@_)"/>
    <numFmt numFmtId="189" formatCode="_-[$€-2]* #,##0.00_-;\-[$€-2]* #,##0.00_-;_-[$€-2]* &quot;-&quot;??_-"/>
    <numFmt numFmtId="190" formatCode="#,##0.0000000%;[Red]\-#,##0.0000000%;0.0000000%;@_)"/>
    <numFmt numFmtId="191" formatCode="_(* #,##0_);_(* \(#,##0\);_(* &quot;-&quot;_);_(@_)"/>
    <numFmt numFmtId="192" formatCode="_(&quot;$&quot;* #,##0.00_);_(&quot;$&quot;* \(#,##0.00\);_(&quot;$&quot;* &quot;-&quot;??_);_(@_)"/>
    <numFmt numFmtId="193" formatCode="#,##0.0_);\(#,##0.0\)"/>
    <numFmt numFmtId="194" formatCode="0.0_)\%;\(0.0\)\%;0.0_)\%;@_)_%"/>
    <numFmt numFmtId="195" formatCode="0.0_)%;\(0.0&quot;)%&quot;;0.0_)%;@_)_%"/>
    <numFmt numFmtId="196" formatCode="&quot;£&quot;_(#,##0.00_);&quot;£&quot;\(#,##0.00\);&quot;£&quot;_(0.00_);@_)"/>
    <numFmt numFmtId="197" formatCode="#,##0.0_)_%;\(#,##0.0\)_%;0.0_)_%;@_)_%"/>
    <numFmt numFmtId="198" formatCode="\€_(#,##0.00_);\€\(#,##0.00\);\€_(0.00_);@_)"/>
    <numFmt numFmtId="199" formatCode="#,##0.0_);\(#,##0.0\);#,##0.0_);@_)"/>
    <numFmt numFmtId="200" formatCode="#,##0_)\x;\(#,##0\)\x;0_)\x;@_)_x"/>
    <numFmt numFmtId="201" formatCode="\£_(#,##0.00_);&quot;£(&quot;#,##0.00\);\£_(0.00_);@_)"/>
    <numFmt numFmtId="202" formatCode="&quot;$&quot;#,##0.000_);\(&quot;$&quot;#,##0.000\)"/>
    <numFmt numFmtId="203" formatCode="#,##0.00_);\(#,##0.00\);0.00_);@_)"/>
    <numFmt numFmtId="204" formatCode="0.0000000"/>
    <numFmt numFmtId="205" formatCode="#,##0\ \ "/>
    <numFmt numFmtId="206" formatCode="#,##0.00_ ;[Red]\-#,##0.00;\-"/>
    <numFmt numFmtId="207" formatCode="[&gt;=0]&quot;OK ...     &quot;;[Red]General;&quot;???&quot;;[Red]General"/>
    <numFmt numFmtId="208" formatCode="#,##0_ ;[Red]\-#,##0;\-"/>
    <numFmt numFmtId="209" formatCode="0.000"/>
    <numFmt numFmtId="210" formatCode="\€_(#,##0.00_);&quot;€(&quot;#,##0.00\);\€_(0.00_);@_)"/>
    <numFmt numFmtId="211" formatCode="0.0_)"/>
    <numFmt numFmtId="212" formatCode="_(* #,##0.00_);_(* \(#,##0.00\);_(* \-??_);_(@_)"/>
    <numFmt numFmtId="213" formatCode="0.0000"/>
    <numFmt numFmtId="214" formatCode="#,##0_)\x;\(#,##0&quot;)x&quot;;0_)\x;@_)_x"/>
    <numFmt numFmtId="215" formatCode="&quot;$&quot;#,##0.0_);\(&quot;$&quot;#,##0.0\)"/>
    <numFmt numFmtId="216" formatCode="#,##0_)_x;\(#,##0\)_x;0_)_x;@_)_x"/>
    <numFmt numFmtId="217" formatCode="d/m/yyyy"/>
    <numFmt numFmtId="218" formatCode="0.00;[Red]0.00"/>
    <numFmt numFmtId="219" formatCode="00000000"/>
    <numFmt numFmtId="220" formatCode="#,##0,;\-#,##0,"/>
    <numFmt numFmtId="221" formatCode="0.000_)"/>
    <numFmt numFmtId="222" formatCode="_-* #,##0\ _P_t_s_-;\-* #,##0\ _P_t_s_-;_-* &quot;-&quot;\ _P_t_s_-;_-@_-"/>
    <numFmt numFmtId="223" formatCode="0.0"/>
    <numFmt numFmtId="224" formatCode="ddd* yyyy\-mm\-dd"/>
    <numFmt numFmtId="225" formatCode="_-* #,##0.00\ [$€]_-;\-* #,##0.00\ [$€]_-;_-* &quot;-&quot;??\ [$€]_-;_-@_-"/>
    <numFmt numFmtId="226" formatCode="_([$€-2]* #,##0.00_);_([$€-2]* \(#,##0.00\);_([$€-2]* &quot;-&quot;??_)"/>
    <numFmt numFmtId="227" formatCode="####"/>
    <numFmt numFmtId="228" formatCode="#,##0.0"/>
    <numFmt numFmtId="229" formatCode="[=0]#;#,##0.0"/>
    <numFmt numFmtId="230" formatCode="#,##0.0\ \P;[Red]\-#,##0.0\ \P"/>
    <numFmt numFmtId="231" formatCode="&quot;Re-Nr. 2001-&quot;00\ 00\ 00"/>
    <numFmt numFmtId="232" formatCode="0%\);[Red]\(0%"/>
    <numFmt numFmtId="233" formatCode="#,##0.0000_);[Red]\-#,##0.0000_);0.0000_);@_)"/>
  </numFmts>
  <fonts count="85"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i/>
      <sz val="9"/>
      <color indexed="55"/>
      <name val="Arial"/>
      <family val="2"/>
    </font>
    <font>
      <u/>
      <sz val="9"/>
      <name val="Arial"/>
      <family val="2"/>
    </font>
    <font>
      <i/>
      <sz val="9"/>
      <color indexed="16"/>
      <name val="Arial"/>
      <family val="2"/>
    </font>
    <font>
      <i/>
      <sz val="8"/>
      <name val="Arial"/>
      <family val="2"/>
    </font>
    <font>
      <b/>
      <u/>
      <sz val="9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i/>
      <sz val="9"/>
      <color indexed="23"/>
      <name val="Arial"/>
      <family val="2"/>
    </font>
    <font>
      <sz val="9"/>
      <name val="Arial"/>
      <family val="2"/>
    </font>
    <font>
      <sz val="14"/>
      <color indexed="10"/>
      <name val="Arial"/>
      <family val="2"/>
    </font>
    <font>
      <sz val="14"/>
      <name val="Arial"/>
      <family val="2"/>
    </font>
    <font>
      <b/>
      <i/>
      <sz val="9"/>
      <color indexed="55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sz val="10.25"/>
      <name val="Arial"/>
      <family val="2"/>
    </font>
    <font>
      <sz val="10"/>
      <name val="MS Sans Serif"/>
      <family val="2"/>
    </font>
    <font>
      <sz val="10"/>
      <name val="Arial MT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i/>
      <sz val="10"/>
      <name val="Arial"/>
      <family val="2"/>
    </font>
    <font>
      <i/>
      <sz val="10"/>
      <name val="Tahoma"/>
      <family val="2"/>
    </font>
    <font>
      <b/>
      <i/>
      <sz val="10"/>
      <name val="Arial"/>
      <family val="2"/>
    </font>
    <font>
      <b/>
      <i/>
      <sz val="10"/>
      <name val="Tahoma"/>
      <family val="2"/>
    </font>
    <font>
      <b/>
      <i/>
      <sz val="9"/>
      <name val="Arial"/>
      <family val="2"/>
    </font>
    <font>
      <b/>
      <i/>
      <sz val="9"/>
      <name val="Tahoma"/>
      <family val="2"/>
    </font>
    <font>
      <b/>
      <sz val="9"/>
      <name val="Tahoma"/>
      <family val="2"/>
    </font>
    <font>
      <sz val="8"/>
      <name val="Tahoma"/>
      <family val="2"/>
    </font>
    <font>
      <sz val="10"/>
      <name val="CorpoS"/>
    </font>
    <font>
      <i/>
      <sz val="9"/>
      <name val="Tahoma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u/>
      <sz val="10"/>
      <color indexed="18"/>
      <name val="Arial"/>
      <family val="2"/>
    </font>
    <font>
      <sz val="10"/>
      <name val="Helv"/>
    </font>
    <font>
      <sz val="12"/>
      <name val="DTMLetterRegular"/>
    </font>
    <font>
      <sz val="9"/>
      <name val="Helv"/>
    </font>
    <font>
      <sz val="8"/>
      <name val="Antique Olive"/>
      <family val="2"/>
    </font>
    <font>
      <sz val="8"/>
      <name val="Geneva"/>
      <family val="2"/>
    </font>
    <font>
      <sz val="8"/>
      <name val="Times New Roman"/>
      <family val="1"/>
    </font>
    <font>
      <b/>
      <sz val="10"/>
      <name val="Helv"/>
    </font>
    <font>
      <sz val="11"/>
      <name val="Tms Rmn"/>
    </font>
    <font>
      <i/>
      <sz val="6"/>
      <name val="Times New Roman"/>
      <family val="1"/>
    </font>
    <font>
      <b/>
      <sz val="11"/>
      <name val="Arial"/>
      <family val="2"/>
    </font>
    <font>
      <u/>
      <sz val="10"/>
      <color theme="10"/>
      <name val="Times New Roman"/>
      <family val="1"/>
    </font>
    <font>
      <sz val="12"/>
      <name val="Helv"/>
    </font>
    <font>
      <sz val="12"/>
      <color indexed="18"/>
      <name val="Tele-GroteskNor"/>
    </font>
    <font>
      <b/>
      <i/>
      <sz val="16"/>
      <name val="Helv"/>
    </font>
    <font>
      <sz val="9"/>
      <name val="Times New Roman"/>
      <family val="1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2"/>
      <color indexed="20"/>
      <name val="Arial"/>
      <family val="2"/>
    </font>
    <font>
      <sz val="9"/>
      <color indexed="20"/>
      <name val="Arial"/>
      <family val="2"/>
    </font>
    <font>
      <b/>
      <sz val="9"/>
      <name val="Helv"/>
    </font>
    <font>
      <sz val="12"/>
      <name val="Arial"/>
      <family val="2"/>
    </font>
    <font>
      <b/>
      <sz val="8"/>
      <color indexed="8"/>
      <name val="Arial"/>
      <family val="2"/>
    </font>
    <font>
      <b/>
      <sz val="11"/>
      <name val="Helv"/>
    </font>
    <font>
      <b/>
      <sz val="16"/>
      <color indexed="62"/>
      <name val="Arial"/>
      <family val="2"/>
    </font>
    <font>
      <sz val="10"/>
      <name val="ＭＳ 明朝"/>
      <family val="3"/>
      <charset val="128"/>
    </font>
    <font>
      <b/>
      <sz val="22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i/>
      <sz val="9"/>
      <name val="Arial"/>
      <family val="2"/>
    </font>
    <font>
      <sz val="9"/>
      <color indexed="16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15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1"/>
        <bgColor indexed="15"/>
      </patternFill>
    </fill>
    <fill>
      <patternFill patternType="gray125">
        <fgColor indexed="13"/>
      </patternFill>
    </fill>
    <fill>
      <patternFill patternType="solid">
        <fgColor indexed="41"/>
        <bgColor indexed="27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5"/>
      </patternFill>
    </fill>
  </fills>
  <borders count="28">
    <border>
      <left/>
      <right/>
      <top/>
      <bottom/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medium">
        <color indexed="41"/>
      </top>
      <bottom style="medium">
        <color indexed="41"/>
      </bottom>
      <diagonal/>
    </border>
    <border>
      <left/>
      <right/>
      <top style="medium">
        <color indexed="4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57"/>
      </top>
      <bottom style="dotted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/>
      <right/>
      <top style="dotted">
        <color indexed="57"/>
      </top>
      <bottom style="dotted">
        <color indexed="57"/>
      </bottom>
      <diagonal/>
    </border>
    <border>
      <left/>
      <right/>
      <top/>
      <bottom style="dotted">
        <color indexed="5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5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 applyNumberFormat="0" applyAlignment="0">
      <alignment vertical="center"/>
    </xf>
    <xf numFmtId="165" fontId="10" fillId="0" borderId="0" applyNumberFormat="0" applyAlignment="0">
      <alignment vertical="center"/>
    </xf>
    <xf numFmtId="0" fontId="7" fillId="2" borderId="0" applyNumberFormat="0">
      <alignment horizontal="center" vertical="top" wrapText="1"/>
    </xf>
    <xf numFmtId="0" fontId="7" fillId="2" borderId="0" applyNumberFormat="0">
      <alignment horizontal="left" vertical="top" wrapText="1"/>
    </xf>
    <xf numFmtId="0" fontId="7" fillId="2" borderId="0" applyNumberFormat="0">
      <alignment horizontal="centerContinuous" vertical="top"/>
    </xf>
    <xf numFmtId="0" fontId="4" fillId="2" borderId="0" applyNumberFormat="0">
      <alignment horizontal="center" vertical="top" wrapText="1"/>
    </xf>
    <xf numFmtId="164" fontId="4" fillId="0" borderId="0" applyFont="0" applyFill="0" applyBorder="0" applyAlignment="0" applyProtection="0">
      <alignment vertical="center"/>
    </xf>
    <xf numFmtId="188" fontId="16" fillId="0" borderId="0" applyFont="0" applyFill="0" applyBorder="0" applyAlignment="0" applyProtection="0"/>
    <xf numFmtId="169" fontId="4" fillId="0" borderId="0" applyFont="0" applyFill="0" applyBorder="0" applyAlignment="0" applyProtection="0">
      <alignment vertical="center"/>
    </xf>
    <xf numFmtId="170" fontId="4" fillId="0" borderId="0" applyFont="0" applyFill="0" applyBorder="0" applyAlignment="0" applyProtection="0">
      <alignment vertical="center"/>
    </xf>
    <xf numFmtId="175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>
      <alignment vertical="center"/>
    </xf>
    <xf numFmtId="174" fontId="4" fillId="0" borderId="0" applyFont="0" applyFill="0" applyBorder="0" applyAlignment="0" applyProtection="0">
      <alignment vertical="center"/>
    </xf>
    <xf numFmtId="171" fontId="4" fillId="0" borderId="0" applyFont="0" applyFill="0" applyBorder="0" applyAlignment="0" applyProtection="0">
      <alignment vertical="center"/>
    </xf>
    <xf numFmtId="172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68" fontId="4" fillId="0" borderId="0" applyFont="0" applyFill="0" applyBorder="0" applyAlignment="0" applyProtection="0">
      <alignment vertical="center"/>
    </xf>
    <xf numFmtId="183" fontId="4" fillId="0" borderId="0" applyFont="0" applyFill="0" applyBorder="0" applyAlignment="0" applyProtection="0">
      <alignment vertical="center"/>
    </xf>
    <xf numFmtId="184" fontId="4" fillId="0" borderId="0" applyFont="0" applyFill="0" applyBorder="0" applyAlignment="0" applyProtection="0">
      <alignment vertical="center"/>
    </xf>
    <xf numFmtId="189" fontId="16" fillId="0" borderId="0" applyFont="0" applyFill="0" applyBorder="0" applyAlignment="0" applyProtection="0"/>
    <xf numFmtId="0" fontId="8" fillId="2" borderId="0" applyNumberFormat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horizontal="left" vertical="center"/>
    </xf>
    <xf numFmtId="0" fontId="7" fillId="0" borderId="0" applyNumberFormat="0" applyFill="0" applyBorder="0" applyAlignment="0" applyProtection="0">
      <alignment vertical="center"/>
    </xf>
    <xf numFmtId="0" fontId="4" fillId="3" borderId="0" applyNumberFormat="0" applyFont="0" applyBorder="0" applyAlignment="0" applyProtection="0">
      <alignment vertical="center"/>
    </xf>
    <xf numFmtId="0" fontId="4" fillId="0" borderId="1" applyNumberFormat="0" applyAlignment="0">
      <alignment vertical="center"/>
    </xf>
    <xf numFmtId="0" fontId="4" fillId="0" borderId="2" applyNumberFormat="0" applyAlignment="0">
      <alignment vertical="center"/>
      <protection locked="0"/>
    </xf>
    <xf numFmtId="164" fontId="4" fillId="4" borderId="2" applyNumberFormat="0" applyAlignment="0">
      <alignment vertical="center"/>
      <protection locked="0"/>
    </xf>
    <xf numFmtId="0" fontId="4" fillId="5" borderId="0" applyNumberFormat="0" applyAlignment="0">
      <alignment vertical="center"/>
    </xf>
    <xf numFmtId="0" fontId="4" fillId="6" borderId="0" applyNumberFormat="0" applyAlignment="0">
      <alignment vertical="center"/>
    </xf>
    <xf numFmtId="0" fontId="4" fillId="0" borderId="3" applyNumberFormat="0" applyAlignment="0">
      <alignment vertical="center"/>
      <protection locked="0"/>
    </xf>
    <xf numFmtId="43" fontId="16" fillId="0" borderId="0" applyFont="0" applyFill="0" applyBorder="0" applyAlignment="0" applyProtection="0"/>
    <xf numFmtId="0" fontId="12" fillId="0" borderId="0" applyNumberFormat="0" applyAlignment="0">
      <alignment vertical="center"/>
    </xf>
    <xf numFmtId="0" fontId="4" fillId="0" borderId="0"/>
    <xf numFmtId="0" fontId="4" fillId="0" borderId="0"/>
    <xf numFmtId="0" fontId="16" fillId="0" borderId="0"/>
    <xf numFmtId="0" fontId="22" fillId="0" borderId="0"/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64" fontId="4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>
      <alignment vertical="center"/>
    </xf>
    <xf numFmtId="0" fontId="4" fillId="7" borderId="0" applyNumberFormat="0" applyFont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horizontal="right" vertical="center"/>
    </xf>
    <xf numFmtId="167" fontId="4" fillId="0" borderId="0" applyFont="0" applyFill="0" applyBorder="0" applyAlignment="0" applyProtection="0">
      <alignment vertical="center"/>
    </xf>
    <xf numFmtId="0" fontId="7" fillId="0" borderId="0" applyNumberFormat="0" applyFill="0" applyBorder="0">
      <alignment horizontal="left" vertical="center" wrapText="1"/>
    </xf>
    <xf numFmtId="0" fontId="4" fillId="0" borderId="0" applyNumberFormat="0" applyFill="0" applyBorder="0">
      <alignment horizontal="left" vertical="center" wrapText="1" indent="1"/>
    </xf>
    <xf numFmtId="164" fontId="7" fillId="0" borderId="4" applyNumberFormat="0" applyFill="0" applyAlignment="0" applyProtection="0">
      <alignment vertical="center"/>
    </xf>
    <xf numFmtId="164" fontId="4" fillId="0" borderId="5" applyNumberFormat="0" applyFont="0" applyFill="0" applyAlignment="0" applyProtection="0">
      <alignment vertical="center"/>
    </xf>
    <xf numFmtId="0" fontId="4" fillId="8" borderId="0" applyNumberFormat="0" applyFont="0" applyBorder="0" applyAlignment="0" applyProtection="0">
      <alignment vertical="center"/>
    </xf>
    <xf numFmtId="0" fontId="4" fillId="0" borderId="0" applyNumberFormat="0" applyFont="0" applyFill="0" applyAlignment="0" applyProtection="0">
      <alignment vertical="center"/>
    </xf>
    <xf numFmtId="164" fontId="4" fillId="0" borderId="0" applyNumberFormat="0" applyFont="0" applyBorder="0" applyAlignment="0" applyProtection="0">
      <alignment vertical="center"/>
    </xf>
    <xf numFmtId="49" fontId="4" fillId="0" borderId="0" applyFont="0" applyFill="0" applyBorder="0" applyAlignment="0" applyProtection="0">
      <alignment horizontal="center" vertical="center"/>
    </xf>
    <xf numFmtId="164" fontId="7" fillId="0" borderId="0" applyNumberFormat="0" applyFill="0" applyBorder="0" applyAlignment="0" applyProtection="0">
      <alignment vertical="center"/>
    </xf>
    <xf numFmtId="164" fontId="7" fillId="2" borderId="0" applyNumberFormat="0" applyAlignment="0" applyProtection="0">
      <alignment vertical="center"/>
    </xf>
    <xf numFmtId="0" fontId="4" fillId="0" borderId="0" applyNumberFormat="0" applyFont="0" applyBorder="0" applyAlignment="0" applyProtection="0">
      <alignment vertical="center"/>
    </xf>
    <xf numFmtId="0" fontId="4" fillId="0" borderId="0" applyNumberFormat="0" applyFont="0" applyAlignment="0" applyProtection="0">
      <alignment vertical="center"/>
    </xf>
    <xf numFmtId="0" fontId="24" fillId="0" borderId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24" fillId="0" borderId="0"/>
    <xf numFmtId="0" fontId="27" fillId="0" borderId="0"/>
    <xf numFmtId="0" fontId="16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24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38" fontId="28" fillId="0" borderId="0" applyFont="0" applyFill="0" applyBorder="0" applyAlignment="0" applyProtection="0"/>
    <xf numFmtId="194" fontId="16" fillId="0" borderId="0" applyFont="0" applyFill="0" applyBorder="0" applyAlignment="0" applyProtection="0"/>
    <xf numFmtId="195" fontId="29" fillId="0" borderId="0" applyFont="0" applyFill="0" applyAlignment="0" applyProtection="0"/>
    <xf numFmtId="194" fontId="16" fillId="0" borderId="0" applyFont="0" applyFill="0" applyBorder="0" applyAlignment="0" applyProtection="0"/>
    <xf numFmtId="195" fontId="29" fillId="0" borderId="0" applyFont="0" applyFill="0" applyAlignment="0" applyProtection="0"/>
    <xf numFmtId="195" fontId="29" fillId="0" borderId="0" applyFont="0" applyFill="0" applyAlignment="0" applyProtection="0"/>
    <xf numFmtId="0" fontId="16" fillId="0" borderId="0" applyFont="0" applyFill="0" applyAlignment="0" applyProtection="0"/>
    <xf numFmtId="195" fontId="29" fillId="0" borderId="0" applyFont="0" applyFill="0" applyAlignment="0" applyProtection="0"/>
    <xf numFmtId="195" fontId="29" fillId="0" borderId="0" applyFont="0" applyFill="0" applyAlignment="0" applyProtection="0"/>
    <xf numFmtId="0" fontId="16" fillId="0" borderId="0" applyFont="0" applyFill="0" applyAlignment="0" applyProtection="0"/>
    <xf numFmtId="194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7" fontId="29" fillId="0" borderId="0" applyFont="0" applyFill="0" applyAlignment="0" applyProtection="0"/>
    <xf numFmtId="197" fontId="16" fillId="0" borderId="0" applyFont="0" applyFill="0" applyBorder="0" applyAlignment="0" applyProtection="0"/>
    <xf numFmtId="197" fontId="29" fillId="0" borderId="0" applyFont="0" applyFill="0" applyAlignment="0" applyProtection="0"/>
    <xf numFmtId="197" fontId="29" fillId="0" borderId="0" applyFont="0" applyFill="0" applyAlignment="0" applyProtection="0"/>
    <xf numFmtId="0" fontId="16" fillId="0" borderId="0" applyFont="0" applyFill="0" applyAlignment="0" applyProtection="0"/>
    <xf numFmtId="197" fontId="29" fillId="0" borderId="0" applyFont="0" applyFill="0" applyAlignment="0" applyProtection="0"/>
    <xf numFmtId="197" fontId="29" fillId="0" borderId="0" applyFont="0" applyFill="0" applyAlignment="0" applyProtection="0"/>
    <xf numFmtId="0" fontId="16" fillId="0" borderId="0" applyFont="0" applyFill="0" applyAlignment="0" applyProtection="0"/>
    <xf numFmtId="197" fontId="16" fillId="0" borderId="0" applyFont="0" applyFill="0" applyBorder="0" applyAlignment="0" applyProtection="0"/>
    <xf numFmtId="0" fontId="16" fillId="8" borderId="0"/>
    <xf numFmtId="0" fontId="16" fillId="8" borderId="0"/>
    <xf numFmtId="0" fontId="16" fillId="8" borderId="0"/>
    <xf numFmtId="0" fontId="30" fillId="9" borderId="0">
      <alignment vertical="center" wrapText="1"/>
    </xf>
    <xf numFmtId="0" fontId="30" fillId="9" borderId="0">
      <alignment vertical="center" wrapText="1"/>
    </xf>
    <xf numFmtId="0" fontId="30" fillId="9" borderId="0">
      <alignment vertical="center" wrapText="1"/>
    </xf>
    <xf numFmtId="0" fontId="16" fillId="8" borderId="0"/>
    <xf numFmtId="0" fontId="16" fillId="8" borderId="0"/>
    <xf numFmtId="0" fontId="31" fillId="8" borderId="0"/>
    <xf numFmtId="0" fontId="31" fillId="8" borderId="0"/>
    <xf numFmtId="0" fontId="31" fillId="8" borderId="0"/>
    <xf numFmtId="0" fontId="32" fillId="9" borderId="0">
      <alignment vertical="center" wrapText="1"/>
    </xf>
    <xf numFmtId="0" fontId="32" fillId="9" borderId="0">
      <alignment vertical="center" wrapText="1"/>
    </xf>
    <xf numFmtId="0" fontId="32" fillId="9" borderId="0">
      <alignment vertical="center" wrapText="1"/>
    </xf>
    <xf numFmtId="0" fontId="31" fillId="8" borderId="0"/>
    <xf numFmtId="0" fontId="31" fillId="8" borderId="0"/>
    <xf numFmtId="0" fontId="33" fillId="8" borderId="0"/>
    <xf numFmtId="0" fontId="33" fillId="8" borderId="0"/>
    <xf numFmtId="0" fontId="33" fillId="8" borderId="0"/>
    <xf numFmtId="0" fontId="34" fillId="9" borderId="0">
      <alignment vertical="center" wrapText="1"/>
    </xf>
    <xf numFmtId="0" fontId="34" fillId="9" borderId="0">
      <alignment vertical="center" wrapText="1"/>
    </xf>
    <xf numFmtId="0" fontId="34" fillId="9" borderId="0">
      <alignment vertical="center" wrapText="1"/>
    </xf>
    <xf numFmtId="0" fontId="33" fillId="8" borderId="0"/>
    <xf numFmtId="0" fontId="33" fillId="8" borderId="0"/>
    <xf numFmtId="0" fontId="35" fillId="8" borderId="0"/>
    <xf numFmtId="0" fontId="35" fillId="8" borderId="0"/>
    <xf numFmtId="0" fontId="35" fillId="8" borderId="0"/>
    <xf numFmtId="0" fontId="36" fillId="9" borderId="0">
      <alignment vertical="center" wrapText="1"/>
    </xf>
    <xf numFmtId="0" fontId="36" fillId="9" borderId="0">
      <alignment vertical="center" wrapText="1"/>
    </xf>
    <xf numFmtId="0" fontId="36" fillId="9" borderId="0">
      <alignment vertical="center" wrapText="1"/>
    </xf>
    <xf numFmtId="0" fontId="35" fillId="8" borderId="0"/>
    <xf numFmtId="0" fontId="35" fillId="8" borderId="0"/>
    <xf numFmtId="0" fontId="37" fillId="8" borderId="0"/>
    <xf numFmtId="0" fontId="37" fillId="8" borderId="0"/>
    <xf numFmtId="0" fontId="37" fillId="8" borderId="0"/>
    <xf numFmtId="0" fontId="38" fillId="9" borderId="0">
      <alignment vertical="center" wrapText="1"/>
    </xf>
    <xf numFmtId="0" fontId="38" fillId="9" borderId="0">
      <alignment vertical="center" wrapText="1"/>
    </xf>
    <xf numFmtId="0" fontId="38" fillId="9" borderId="0">
      <alignment vertical="center" wrapText="1"/>
    </xf>
    <xf numFmtId="0" fontId="37" fillId="8" borderId="0"/>
    <xf numFmtId="0" fontId="37" fillId="8" borderId="0"/>
    <xf numFmtId="0" fontId="7" fillId="8" borderId="0"/>
    <xf numFmtId="0" fontId="7" fillId="8" borderId="0"/>
    <xf numFmtId="0" fontId="7" fillId="8" borderId="0"/>
    <xf numFmtId="0" fontId="39" fillId="9" borderId="0">
      <alignment vertical="center" wrapText="1"/>
    </xf>
    <xf numFmtId="0" fontId="39" fillId="9" borderId="0">
      <alignment vertical="center" wrapText="1"/>
    </xf>
    <xf numFmtId="0" fontId="39" fillId="9" borderId="0">
      <alignment vertical="center" wrapText="1"/>
    </xf>
    <xf numFmtId="0" fontId="7" fillId="8" borderId="0"/>
    <xf numFmtId="0" fontId="7" fillId="8" borderId="0"/>
    <xf numFmtId="0" fontId="9" fillId="8" borderId="0"/>
    <xf numFmtId="0" fontId="9" fillId="8" borderId="0"/>
    <xf numFmtId="0" fontId="9" fillId="8" borderId="0"/>
    <xf numFmtId="0" fontId="40" fillId="9" borderId="0">
      <alignment vertical="center" wrapText="1"/>
    </xf>
    <xf numFmtId="0" fontId="40" fillId="9" borderId="0">
      <alignment vertical="center" wrapText="1"/>
    </xf>
    <xf numFmtId="0" fontId="40" fillId="9" borderId="0">
      <alignment vertical="center" wrapText="1"/>
    </xf>
    <xf numFmtId="0" fontId="9" fillId="8" borderId="0"/>
    <xf numFmtId="0" fontId="9" fillId="8" borderId="0"/>
    <xf numFmtId="198" fontId="16" fillId="0" borderId="0" applyFont="0" applyFill="0" applyBorder="0" applyAlignment="0" applyProtection="0"/>
    <xf numFmtId="199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9" fontId="29" fillId="0" borderId="0" applyFont="0" applyFill="0" applyAlignment="0" applyProtection="0"/>
    <xf numFmtId="199" fontId="16" fillId="0" borderId="0" applyFont="0" applyFill="0" applyBorder="0" applyAlignment="0" applyProtection="0"/>
    <xf numFmtId="199" fontId="29" fillId="0" borderId="0" applyFont="0" applyFill="0" applyAlignment="0" applyProtection="0"/>
    <xf numFmtId="199" fontId="29" fillId="0" borderId="0" applyFont="0" applyFill="0" applyAlignment="0" applyProtection="0"/>
    <xf numFmtId="0" fontId="16" fillId="0" borderId="0" applyFont="0" applyFill="0" applyAlignment="0" applyProtection="0"/>
    <xf numFmtId="199" fontId="29" fillId="0" borderId="0" applyFont="0" applyFill="0" applyAlignment="0" applyProtection="0"/>
    <xf numFmtId="199" fontId="29" fillId="0" borderId="0" applyFont="0" applyFill="0" applyAlignment="0" applyProtection="0"/>
    <xf numFmtId="0" fontId="16" fillId="0" borderId="0" applyFont="0" applyFill="0" applyAlignment="0" applyProtection="0"/>
    <xf numFmtId="199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201" fontId="29" fillId="0" borderId="0" applyFont="0" applyFill="0" applyAlignment="0" applyProtection="0"/>
    <xf numFmtId="196" fontId="16" fillId="0" borderId="0" applyFont="0" applyFill="0" applyBorder="0" applyAlignment="0" applyProtection="0"/>
    <xf numFmtId="201" fontId="29" fillId="0" borderId="0" applyFont="0" applyFill="0" applyAlignment="0" applyProtection="0"/>
    <xf numFmtId="201" fontId="29" fillId="0" borderId="0" applyFont="0" applyFill="0" applyAlignment="0" applyProtection="0"/>
    <xf numFmtId="0" fontId="16" fillId="0" borderId="0" applyFont="0" applyFill="0" applyAlignment="0" applyProtection="0"/>
    <xf numFmtId="201" fontId="29" fillId="0" borderId="0" applyFont="0" applyFill="0" applyAlignment="0" applyProtection="0"/>
    <xf numFmtId="201" fontId="29" fillId="0" borderId="0" applyFont="0" applyFill="0" applyAlignment="0" applyProtection="0"/>
    <xf numFmtId="0" fontId="16" fillId="0" borderId="0" applyFont="0" applyFill="0" applyAlignment="0" applyProtection="0"/>
    <xf numFmtId="196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203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203" fontId="29" fillId="0" borderId="0" applyFont="0" applyFill="0" applyAlignment="0" applyProtection="0"/>
    <xf numFmtId="203" fontId="16" fillId="0" borderId="0" applyFont="0" applyFill="0" applyBorder="0" applyAlignment="0" applyProtection="0"/>
    <xf numFmtId="203" fontId="29" fillId="0" borderId="0" applyFont="0" applyFill="0" applyAlignment="0" applyProtection="0"/>
    <xf numFmtId="203" fontId="29" fillId="0" borderId="0" applyFont="0" applyFill="0" applyAlignment="0" applyProtection="0"/>
    <xf numFmtId="0" fontId="16" fillId="0" borderId="0" applyFont="0" applyFill="0" applyAlignment="0" applyProtection="0"/>
    <xf numFmtId="203" fontId="29" fillId="0" borderId="0" applyFont="0" applyFill="0" applyAlignment="0" applyProtection="0"/>
    <xf numFmtId="203" fontId="29" fillId="0" borderId="0" applyFont="0" applyFill="0" applyAlignment="0" applyProtection="0"/>
    <xf numFmtId="0" fontId="16" fillId="0" borderId="0" applyFont="0" applyFill="0" applyAlignment="0" applyProtection="0"/>
    <xf numFmtId="203" fontId="16" fillId="0" borderId="0" applyFont="0" applyFill="0" applyBorder="0" applyAlignment="0" applyProtection="0"/>
    <xf numFmtId="204" fontId="16" fillId="11" borderId="15"/>
    <xf numFmtId="204" fontId="16" fillId="11" borderId="15"/>
    <xf numFmtId="204" fontId="16" fillId="11" borderId="15"/>
    <xf numFmtId="205" fontId="41" fillId="11" borderId="15"/>
    <xf numFmtId="204" fontId="16" fillId="11" borderId="15"/>
    <xf numFmtId="205" fontId="41" fillId="11" borderId="15"/>
    <xf numFmtId="204" fontId="16" fillId="11" borderId="15"/>
    <xf numFmtId="205" fontId="41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5" fontId="41" fillId="11" borderId="15"/>
    <xf numFmtId="205" fontId="41" fillId="11" borderId="15"/>
    <xf numFmtId="204" fontId="16" fillId="11" borderId="15"/>
    <xf numFmtId="205" fontId="41" fillId="11" borderId="15"/>
    <xf numFmtId="205" fontId="41" fillId="11" borderId="15"/>
    <xf numFmtId="205" fontId="41" fillId="11" borderId="15"/>
    <xf numFmtId="205" fontId="41" fillId="11" borderId="15"/>
    <xf numFmtId="205" fontId="41" fillId="11" borderId="15"/>
    <xf numFmtId="205" fontId="41" fillId="11" borderId="15"/>
    <xf numFmtId="206" fontId="16" fillId="11" borderId="15"/>
    <xf numFmtId="204" fontId="16" fillId="11" borderId="15"/>
    <xf numFmtId="205" fontId="41" fillId="11" borderId="15"/>
    <xf numFmtId="204" fontId="16" fillId="11" borderId="15"/>
    <xf numFmtId="205" fontId="41" fillId="11" borderId="15"/>
    <xf numFmtId="207" fontId="16" fillId="11" borderId="15"/>
    <xf numFmtId="208" fontId="30" fillId="0" borderId="15">
      <alignment vertical="center" wrapText="1"/>
    </xf>
    <xf numFmtId="208" fontId="30" fillId="0" borderId="15">
      <alignment vertical="center" wrapText="1"/>
    </xf>
    <xf numFmtId="208" fontId="30" fillId="0" borderId="15">
      <alignment vertical="center" wrapText="1"/>
    </xf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5" fontId="41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4" fontId="16" fillId="11" borderId="15"/>
    <xf numFmtId="206" fontId="16" fillId="11" borderId="15"/>
    <xf numFmtId="204" fontId="16" fillId="11" borderId="15"/>
    <xf numFmtId="205" fontId="41" fillId="11" borderId="15"/>
    <xf numFmtId="205" fontId="41" fillId="11" borderId="15"/>
    <xf numFmtId="205" fontId="41" fillId="11" borderId="15"/>
    <xf numFmtId="205" fontId="41" fillId="11" borderId="15"/>
    <xf numFmtId="204" fontId="16" fillId="11" borderId="15"/>
    <xf numFmtId="204" fontId="16" fillId="11" borderId="15"/>
    <xf numFmtId="206" fontId="16" fillId="11" borderId="15"/>
    <xf numFmtId="209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198" fontId="16" fillId="0" borderId="0" applyFont="0" applyFill="0" applyBorder="0" applyAlignment="0" applyProtection="0"/>
    <xf numFmtId="210" fontId="29" fillId="0" borderId="0" applyFont="0" applyFill="0" applyAlignment="0" applyProtection="0"/>
    <xf numFmtId="198" fontId="16" fillId="0" borderId="0" applyFont="0" applyFill="0" applyBorder="0" applyAlignment="0" applyProtection="0"/>
    <xf numFmtId="210" fontId="29" fillId="0" borderId="0" applyFont="0" applyFill="0" applyAlignment="0" applyProtection="0"/>
    <xf numFmtId="210" fontId="29" fillId="0" borderId="0" applyFont="0" applyFill="0" applyAlignment="0" applyProtection="0"/>
    <xf numFmtId="0" fontId="16" fillId="0" borderId="0" applyFont="0" applyFill="0" applyAlignment="0" applyProtection="0"/>
    <xf numFmtId="210" fontId="29" fillId="0" borderId="0" applyFont="0" applyFill="0" applyAlignment="0" applyProtection="0"/>
    <xf numFmtId="210" fontId="29" fillId="0" borderId="0" applyFont="0" applyFill="0" applyAlignment="0" applyProtection="0"/>
    <xf numFmtId="0" fontId="16" fillId="0" borderId="0" applyFont="0" applyFill="0" applyAlignment="0" applyProtection="0"/>
    <xf numFmtId="198" fontId="16" fillId="0" borderId="0" applyFont="0" applyFill="0" applyBorder="0" applyAlignment="0" applyProtection="0"/>
    <xf numFmtId="0" fontId="33" fillId="11" borderId="0"/>
    <xf numFmtId="0" fontId="33" fillId="11" borderId="0"/>
    <xf numFmtId="0" fontId="33" fillId="11" borderId="0"/>
    <xf numFmtId="0" fontId="42" fillId="0" borderId="0">
      <alignment vertical="center" wrapText="1"/>
    </xf>
    <xf numFmtId="0" fontId="42" fillId="0" borderId="0">
      <alignment vertical="center" wrapText="1"/>
    </xf>
    <xf numFmtId="0" fontId="42" fillId="0" borderId="0">
      <alignment vertical="center" wrapText="1"/>
    </xf>
    <xf numFmtId="0" fontId="33" fillId="11" borderId="0"/>
    <xf numFmtId="0" fontId="33" fillId="11" borderId="0"/>
    <xf numFmtId="0" fontId="43" fillId="0" borderId="0" applyNumberFormat="0" applyFill="0" applyBorder="0" applyAlignment="0" applyProtection="0"/>
    <xf numFmtId="211" fontId="43" fillId="0" borderId="0" applyFill="0" applyAlignment="0" applyProtection="0"/>
    <xf numFmtId="0" fontId="43" fillId="0" borderId="0" applyNumberFormat="0" applyFill="0" applyBorder="0" applyAlignment="0" applyProtection="0"/>
    <xf numFmtId="211" fontId="43" fillId="0" borderId="0" applyFill="0" applyAlignment="0" applyProtection="0"/>
    <xf numFmtId="211" fontId="43" fillId="0" borderId="0" applyFill="0" applyAlignment="0" applyProtection="0"/>
    <xf numFmtId="212" fontId="43" fillId="0" borderId="0" applyFill="0" applyAlignment="0" applyProtection="0"/>
    <xf numFmtId="211" fontId="43" fillId="0" borderId="0" applyFill="0" applyAlignment="0" applyProtection="0"/>
    <xf numFmtId="211" fontId="43" fillId="0" borderId="0" applyFill="0" applyAlignment="0" applyProtection="0"/>
    <xf numFmtId="212" fontId="43" fillId="0" borderId="0" applyFill="0" applyAlignment="0" applyProtection="0"/>
    <xf numFmtId="0" fontId="43" fillId="0" borderId="0" applyNumberFormat="0" applyFill="0" applyBorder="0" applyAlignment="0" applyProtection="0"/>
    <xf numFmtId="0" fontId="16" fillId="12" borderId="0" applyNumberFormat="0" applyFont="0" applyAlignment="0" applyProtection="0"/>
    <xf numFmtId="211" fontId="29" fillId="13" borderId="0" applyFont="0" applyAlignment="0" applyProtection="0"/>
    <xf numFmtId="0" fontId="16" fillId="12" borderId="0" applyNumberFormat="0" applyFont="0" applyAlignment="0" applyProtection="0"/>
    <xf numFmtId="211" fontId="29" fillId="13" borderId="0" applyFont="0" applyAlignment="0" applyProtection="0"/>
    <xf numFmtId="211" fontId="29" fillId="13" borderId="0" applyFont="0" applyAlignment="0" applyProtection="0"/>
    <xf numFmtId="0" fontId="16" fillId="13" borderId="0" applyFont="0" applyAlignment="0" applyProtection="0"/>
    <xf numFmtId="211" fontId="29" fillId="13" borderId="0" applyFont="0" applyAlignment="0" applyProtection="0"/>
    <xf numFmtId="211" fontId="29" fillId="13" borderId="0" applyFont="0" applyAlignment="0" applyProtection="0"/>
    <xf numFmtId="0" fontId="16" fillId="13" borderId="0" applyFont="0" applyAlignment="0" applyProtection="0"/>
    <xf numFmtId="0" fontId="16" fillId="12" borderId="0" applyNumberFormat="0" applyFont="0" applyAlignment="0" applyProtection="0"/>
    <xf numFmtId="213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214" fontId="29" fillId="0" borderId="0" applyFont="0" applyFill="0" applyAlignment="0" applyProtection="0"/>
    <xf numFmtId="200" fontId="16" fillId="0" borderId="0" applyFont="0" applyFill="0" applyBorder="0" applyAlignment="0" applyProtection="0"/>
    <xf numFmtId="214" fontId="29" fillId="0" borderId="0" applyFont="0" applyFill="0" applyAlignment="0" applyProtection="0"/>
    <xf numFmtId="214" fontId="29" fillId="0" borderId="0" applyFont="0" applyFill="0" applyAlignment="0" applyProtection="0"/>
    <xf numFmtId="0" fontId="16" fillId="0" borderId="0" applyFont="0" applyFill="0" applyAlignment="0" applyProtection="0"/>
    <xf numFmtId="214" fontId="29" fillId="0" borderId="0" applyFont="0" applyFill="0" applyAlignment="0" applyProtection="0"/>
    <xf numFmtId="214" fontId="29" fillId="0" borderId="0" applyFont="0" applyFill="0" applyAlignment="0" applyProtection="0"/>
    <xf numFmtId="0" fontId="16" fillId="0" borderId="0" applyFont="0" applyFill="0" applyAlignment="0" applyProtection="0"/>
    <xf numFmtId="200" fontId="16" fillId="0" borderId="0" applyFont="0" applyFill="0" applyBorder="0" applyAlignment="0" applyProtection="0"/>
    <xf numFmtId="215" fontId="16" fillId="0" borderId="0" applyFont="0" applyFill="0" applyBorder="0" applyProtection="0">
      <alignment horizontal="right"/>
    </xf>
    <xf numFmtId="216" fontId="16" fillId="0" borderId="0" applyFont="0" applyFill="0" applyBorder="0" applyProtection="0">
      <alignment horizontal="right"/>
    </xf>
    <xf numFmtId="215" fontId="16" fillId="0" borderId="0" applyFont="0" applyFill="0" applyBorder="0" applyProtection="0">
      <alignment horizontal="right"/>
    </xf>
    <xf numFmtId="215" fontId="16" fillId="0" borderId="0" applyFont="0" applyFill="0" applyBorder="0" applyProtection="0">
      <alignment horizontal="right"/>
    </xf>
    <xf numFmtId="202" fontId="16" fillId="0" borderId="0" applyFont="0" applyFill="0" applyBorder="0" applyProtection="0">
      <alignment horizontal="right"/>
    </xf>
    <xf numFmtId="216" fontId="29" fillId="0" borderId="0" applyFont="0" applyFill="0" applyProtection="0">
      <alignment horizontal="right"/>
    </xf>
    <xf numFmtId="216" fontId="16" fillId="0" borderId="0" applyFont="0" applyFill="0" applyBorder="0" applyProtection="0">
      <alignment horizontal="right"/>
    </xf>
    <xf numFmtId="216" fontId="29" fillId="0" borderId="0" applyFont="0" applyFill="0" applyProtection="0">
      <alignment horizontal="right"/>
    </xf>
    <xf numFmtId="216" fontId="29" fillId="0" borderId="0" applyFont="0" applyFill="0" applyProtection="0">
      <alignment horizontal="right"/>
    </xf>
    <xf numFmtId="0" fontId="16" fillId="0" borderId="0" applyFont="0" applyFill="0" applyProtection="0">
      <alignment horizontal="right"/>
    </xf>
    <xf numFmtId="216" fontId="29" fillId="0" borderId="0" applyFont="0" applyFill="0" applyProtection="0">
      <alignment horizontal="right"/>
    </xf>
    <xf numFmtId="216" fontId="29" fillId="0" borderId="0" applyFont="0" applyFill="0" applyProtection="0">
      <alignment horizontal="right"/>
    </xf>
    <xf numFmtId="0" fontId="16" fillId="0" borderId="0" applyFont="0" applyFill="0" applyProtection="0">
      <alignment horizontal="right"/>
    </xf>
    <xf numFmtId="216" fontId="16" fillId="0" borderId="0" applyFont="0" applyFill="0" applyBorder="0" applyProtection="0">
      <alignment horizontal="right"/>
    </xf>
    <xf numFmtId="0" fontId="16" fillId="8" borderId="0"/>
    <xf numFmtId="0" fontId="16" fillId="8" borderId="0"/>
    <xf numFmtId="0" fontId="16" fillId="8" borderId="0"/>
    <xf numFmtId="0" fontId="30" fillId="14" borderId="0">
      <alignment vertical="center" wrapText="1"/>
    </xf>
    <xf numFmtId="0" fontId="30" fillId="14" borderId="0">
      <alignment vertical="center" wrapText="1"/>
    </xf>
    <xf numFmtId="0" fontId="30" fillId="14" borderId="0">
      <alignment vertical="center" wrapText="1"/>
    </xf>
    <xf numFmtId="0" fontId="16" fillId="8" borderId="0"/>
    <xf numFmtId="0" fontId="16" fillId="8" borderId="0"/>
    <xf numFmtId="0" fontId="31" fillId="8" borderId="0"/>
    <xf numFmtId="0" fontId="31" fillId="8" borderId="0"/>
    <xf numFmtId="0" fontId="31" fillId="8" borderId="0"/>
    <xf numFmtId="0" fontId="30" fillId="14" borderId="0">
      <alignment vertical="center" wrapText="1"/>
    </xf>
    <xf numFmtId="0" fontId="30" fillId="14" borderId="0">
      <alignment vertical="center" wrapText="1"/>
    </xf>
    <xf numFmtId="0" fontId="30" fillId="14" borderId="0">
      <alignment vertical="center" wrapText="1"/>
    </xf>
    <xf numFmtId="0" fontId="31" fillId="8" borderId="0"/>
    <xf numFmtId="0" fontId="31" fillId="8" borderId="0"/>
    <xf numFmtId="0" fontId="33" fillId="8" borderId="0"/>
    <xf numFmtId="0" fontId="33" fillId="8" borderId="0"/>
    <xf numFmtId="0" fontId="33" fillId="8" borderId="0"/>
    <xf numFmtId="0" fontId="34" fillId="14" borderId="0">
      <alignment vertical="center" wrapText="1"/>
    </xf>
    <xf numFmtId="0" fontId="34" fillId="14" borderId="0">
      <alignment vertical="center" wrapText="1"/>
    </xf>
    <xf numFmtId="0" fontId="34" fillId="14" borderId="0">
      <alignment vertical="center" wrapText="1"/>
    </xf>
    <xf numFmtId="0" fontId="33" fillId="8" borderId="0"/>
    <xf numFmtId="0" fontId="33" fillId="8" borderId="0"/>
    <xf numFmtId="0" fontId="16" fillId="8" borderId="0"/>
    <xf numFmtId="0" fontId="16" fillId="8" borderId="0"/>
    <xf numFmtId="0" fontId="16" fillId="8" borderId="0"/>
    <xf numFmtId="0" fontId="30" fillId="14" borderId="0">
      <alignment vertical="center" wrapText="1"/>
    </xf>
    <xf numFmtId="0" fontId="30" fillId="14" borderId="0">
      <alignment vertical="center" wrapText="1"/>
    </xf>
    <xf numFmtId="0" fontId="30" fillId="14" borderId="0">
      <alignment vertical="center" wrapText="1"/>
    </xf>
    <xf numFmtId="0" fontId="16" fillId="8" borderId="0"/>
    <xf numFmtId="0" fontId="16" fillId="8" borderId="0"/>
    <xf numFmtId="0" fontId="37" fillId="8" borderId="0"/>
    <xf numFmtId="0" fontId="37" fillId="8" borderId="0"/>
    <xf numFmtId="0" fontId="37" fillId="8" borderId="0"/>
    <xf numFmtId="0" fontId="38" fillId="14" borderId="0">
      <alignment vertical="center" wrapText="1"/>
    </xf>
    <xf numFmtId="0" fontId="38" fillId="14" borderId="0">
      <alignment vertical="center" wrapText="1"/>
    </xf>
    <xf numFmtId="0" fontId="38" fillId="14" borderId="0">
      <alignment vertical="center" wrapText="1"/>
    </xf>
    <xf numFmtId="0" fontId="37" fillId="8" borderId="0"/>
    <xf numFmtId="0" fontId="37" fillId="8" borderId="0"/>
    <xf numFmtId="0" fontId="7" fillId="8" borderId="0"/>
    <xf numFmtId="0" fontId="7" fillId="8" borderId="0"/>
    <xf numFmtId="0" fontId="7" fillId="8" borderId="0"/>
    <xf numFmtId="0" fontId="39" fillId="14" borderId="0">
      <alignment vertical="center" wrapText="1"/>
    </xf>
    <xf numFmtId="0" fontId="39" fillId="14" borderId="0">
      <alignment vertical="center" wrapText="1"/>
    </xf>
    <xf numFmtId="0" fontId="39" fillId="14" borderId="0">
      <alignment vertical="center" wrapText="1"/>
    </xf>
    <xf numFmtId="0" fontId="7" fillId="8" borderId="0"/>
    <xf numFmtId="0" fontId="7" fillId="8" borderId="0"/>
    <xf numFmtId="0" fontId="9" fillId="8" borderId="0"/>
    <xf numFmtId="0" fontId="9" fillId="8" borderId="0"/>
    <xf numFmtId="0" fontId="9" fillId="8" borderId="0"/>
    <xf numFmtId="0" fontId="40" fillId="14" borderId="0">
      <alignment vertical="center" wrapText="1"/>
    </xf>
    <xf numFmtId="0" fontId="40" fillId="14" borderId="0">
      <alignment vertical="center" wrapText="1"/>
    </xf>
    <xf numFmtId="0" fontId="40" fillId="14" borderId="0">
      <alignment vertical="center" wrapText="1"/>
    </xf>
    <xf numFmtId="0" fontId="9" fillId="8" borderId="0"/>
    <xf numFmtId="0" fontId="9" fillId="8" borderId="0"/>
    <xf numFmtId="0" fontId="44" fillId="0" borderId="0" applyNumberFormat="0" applyFill="0" applyBorder="0" applyProtection="0">
      <alignment vertical="top"/>
    </xf>
    <xf numFmtId="211" fontId="44" fillId="0" borderId="0" applyFill="0" applyProtection="0">
      <alignment vertical="top"/>
    </xf>
    <xf numFmtId="0" fontId="44" fillId="0" borderId="0" applyNumberFormat="0" applyFill="0" applyBorder="0" applyProtection="0">
      <alignment vertical="top"/>
    </xf>
    <xf numFmtId="211" fontId="44" fillId="0" borderId="0" applyFill="0" applyProtection="0">
      <alignment vertical="top"/>
    </xf>
    <xf numFmtId="211" fontId="44" fillId="0" borderId="0" applyFill="0" applyProtection="0">
      <alignment vertical="top"/>
    </xf>
    <xf numFmtId="211" fontId="44" fillId="0" borderId="0" applyFill="0" applyProtection="0">
      <alignment vertical="top"/>
    </xf>
    <xf numFmtId="211" fontId="44" fillId="0" borderId="0" applyFill="0" applyProtection="0">
      <alignment vertical="top"/>
    </xf>
    <xf numFmtId="211" fontId="44" fillId="0" borderId="0" applyFill="0" applyProtection="0">
      <alignment vertical="top"/>
    </xf>
    <xf numFmtId="211" fontId="44" fillId="0" borderId="0" applyFill="0" applyProtection="0">
      <alignment vertical="top"/>
    </xf>
    <xf numFmtId="0" fontId="44" fillId="0" borderId="0" applyNumberFormat="0" applyFill="0" applyBorder="0" applyProtection="0">
      <alignment vertical="top"/>
    </xf>
    <xf numFmtId="0" fontId="45" fillId="0" borderId="16" applyNumberFormat="0" applyFill="0" applyAlignment="0" applyProtection="0"/>
    <xf numFmtId="211" fontId="45" fillId="0" borderId="16" applyFill="0" applyAlignment="0" applyProtection="0"/>
    <xf numFmtId="0" fontId="45" fillId="0" borderId="16" applyNumberFormat="0" applyFill="0" applyAlignment="0" applyProtection="0"/>
    <xf numFmtId="211" fontId="45" fillId="0" borderId="16" applyFill="0" applyAlignment="0" applyProtection="0"/>
    <xf numFmtId="211" fontId="45" fillId="0" borderId="16" applyFill="0" applyAlignment="0" applyProtection="0"/>
    <xf numFmtId="211" fontId="45" fillId="0" borderId="16" applyFill="0" applyAlignment="0" applyProtection="0"/>
    <xf numFmtId="211" fontId="45" fillId="0" borderId="16" applyFill="0" applyAlignment="0" applyProtection="0"/>
    <xf numFmtId="211" fontId="45" fillId="0" borderId="16" applyFill="0" applyAlignment="0" applyProtection="0"/>
    <xf numFmtId="211" fontId="45" fillId="0" borderId="16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Protection="0">
      <alignment horizontal="center"/>
    </xf>
    <xf numFmtId="211" fontId="46" fillId="0" borderId="17" applyFill="0" applyProtection="0">
      <alignment horizontal="center"/>
    </xf>
    <xf numFmtId="0" fontId="46" fillId="0" borderId="17" applyNumberFormat="0" applyFill="0" applyProtection="0">
      <alignment horizontal="center"/>
    </xf>
    <xf numFmtId="211" fontId="46" fillId="0" borderId="17" applyFill="0" applyProtection="0">
      <alignment horizontal="center"/>
    </xf>
    <xf numFmtId="211" fontId="46" fillId="0" borderId="17" applyFill="0" applyProtection="0">
      <alignment horizontal="center"/>
    </xf>
    <xf numFmtId="211" fontId="46" fillId="0" borderId="17" applyFill="0" applyProtection="0">
      <alignment horizontal="center"/>
    </xf>
    <xf numFmtId="211" fontId="46" fillId="0" borderId="17" applyFill="0" applyProtection="0">
      <alignment horizontal="center"/>
    </xf>
    <xf numFmtId="211" fontId="46" fillId="0" borderId="17" applyFill="0" applyProtection="0">
      <alignment horizontal="center"/>
    </xf>
    <xf numFmtId="211" fontId="46" fillId="0" borderId="17" applyFill="0" applyProtection="0">
      <alignment horizontal="center"/>
    </xf>
    <xf numFmtId="0" fontId="46" fillId="0" borderId="17" applyNumberFormat="0" applyFill="0" applyProtection="0">
      <alignment horizontal="center"/>
    </xf>
    <xf numFmtId="0" fontId="46" fillId="0" borderId="0" applyNumberFormat="0" applyFill="0" applyBorder="0" applyProtection="0">
      <alignment horizontal="left"/>
    </xf>
    <xf numFmtId="211" fontId="46" fillId="0" borderId="0" applyFill="0" applyProtection="0">
      <alignment horizontal="left"/>
    </xf>
    <xf numFmtId="0" fontId="46" fillId="0" borderId="0" applyNumberFormat="0" applyFill="0" applyBorder="0" applyProtection="0">
      <alignment horizontal="left"/>
    </xf>
    <xf numFmtId="211" fontId="46" fillId="0" borderId="0" applyFill="0" applyProtection="0">
      <alignment horizontal="left"/>
    </xf>
    <xf numFmtId="211" fontId="46" fillId="0" borderId="0" applyFill="0" applyProtection="0">
      <alignment horizontal="left"/>
    </xf>
    <xf numFmtId="211" fontId="46" fillId="0" borderId="0" applyFill="0" applyProtection="0">
      <alignment horizontal="left"/>
    </xf>
    <xf numFmtId="211" fontId="46" fillId="0" borderId="0" applyFill="0" applyProtection="0">
      <alignment horizontal="left"/>
    </xf>
    <xf numFmtId="211" fontId="46" fillId="0" borderId="0" applyFill="0" applyProtection="0">
      <alignment horizontal="left"/>
    </xf>
    <xf numFmtId="211" fontId="46" fillId="0" borderId="0" applyFill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7" fillId="0" borderId="0" applyNumberFormat="0" applyFill="0" applyBorder="0" applyProtection="0">
      <alignment horizontal="centerContinuous"/>
    </xf>
    <xf numFmtId="211" fontId="48" fillId="0" borderId="0" applyFill="0" applyProtection="0">
      <alignment horizontal="center"/>
    </xf>
    <xf numFmtId="0" fontId="47" fillId="0" borderId="0" applyNumberFormat="0" applyFill="0" applyBorder="0" applyProtection="0">
      <alignment horizontal="centerContinuous"/>
    </xf>
    <xf numFmtId="211" fontId="48" fillId="0" borderId="0" applyFill="0" applyProtection="0">
      <alignment horizontal="center"/>
    </xf>
    <xf numFmtId="211" fontId="48" fillId="0" borderId="0" applyFill="0" applyProtection="0">
      <alignment horizontal="center"/>
    </xf>
    <xf numFmtId="0" fontId="16" fillId="0" borderId="0" applyFill="0" applyProtection="0">
      <alignment horizontal="center"/>
    </xf>
    <xf numFmtId="211" fontId="48" fillId="0" borderId="0" applyFill="0" applyProtection="0">
      <alignment horizontal="center"/>
    </xf>
    <xf numFmtId="211" fontId="48" fillId="0" borderId="0" applyFill="0" applyProtection="0">
      <alignment horizontal="center"/>
    </xf>
    <xf numFmtId="0" fontId="16" fillId="0" borderId="0" applyFill="0" applyProtection="0">
      <alignment horizontal="center"/>
    </xf>
    <xf numFmtId="0" fontId="47" fillId="0" borderId="0" applyNumberFormat="0" applyFill="0" applyBorder="0" applyProtection="0">
      <alignment horizontal="centerContinuous"/>
    </xf>
    <xf numFmtId="0" fontId="49" fillId="0" borderId="0"/>
    <xf numFmtId="0" fontId="25" fillId="0" borderId="0" applyNumberFormat="0" applyFill="0" applyBorder="0" applyAlignment="0" applyProtection="0"/>
    <xf numFmtId="0" fontId="25" fillId="0" borderId="0" applyNumberFormat="0" applyFill="0" applyAlignment="0" applyProtection="0"/>
    <xf numFmtId="211" fontId="25" fillId="0" borderId="0" applyFill="0" applyAlignment="0" applyProtection="0"/>
    <xf numFmtId="0" fontId="25" fillId="0" borderId="0" applyNumberFormat="0" applyFill="0" applyAlignment="0" applyProtection="0"/>
    <xf numFmtId="211" fontId="25" fillId="0" borderId="0" applyFill="0" applyAlignment="0" applyProtection="0"/>
    <xf numFmtId="0" fontId="50" fillId="0" borderId="0"/>
    <xf numFmtId="217" fontId="51" fillId="0" borderId="18">
      <alignment horizontal="centerContinuous"/>
    </xf>
    <xf numFmtId="217" fontId="51" fillId="0" borderId="18">
      <alignment horizontal="center"/>
    </xf>
    <xf numFmtId="218" fontId="52" fillId="0" borderId="0">
      <alignment horizontal="left"/>
    </xf>
    <xf numFmtId="219" fontId="53" fillId="0" borderId="0">
      <alignment horizontal="left"/>
    </xf>
    <xf numFmtId="0" fontId="49" fillId="0" borderId="0">
      <protection locked="0"/>
    </xf>
    <xf numFmtId="0" fontId="54" fillId="0" borderId="0">
      <alignment horizontal="center" wrapText="1"/>
      <protection locked="0"/>
    </xf>
    <xf numFmtId="220" fontId="16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16" fillId="0" borderId="0"/>
    <xf numFmtId="0" fontId="55" fillId="0" borderId="0"/>
    <xf numFmtId="221" fontId="56" fillId="0" borderId="0"/>
    <xf numFmtId="221" fontId="56" fillId="0" borderId="0"/>
    <xf numFmtId="221" fontId="56" fillId="0" borderId="0"/>
    <xf numFmtId="221" fontId="56" fillId="0" borderId="0"/>
    <xf numFmtId="221" fontId="56" fillId="0" borderId="0"/>
    <xf numFmtId="221" fontId="56" fillId="0" borderId="0"/>
    <xf numFmtId="221" fontId="56" fillId="0" borderId="0"/>
    <xf numFmtId="221" fontId="56" fillId="0" borderId="0"/>
    <xf numFmtId="222" fontId="16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223" fontId="16" fillId="0" borderId="0" applyFont="0" applyFill="0" applyBorder="0" applyAlignment="0" applyProtection="0"/>
    <xf numFmtId="223" fontId="16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4" fontId="16" fillId="0" borderId="14" applyFill="0" applyBorder="0"/>
    <xf numFmtId="224" fontId="1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225" fontId="16" fillId="0" borderId="0" applyFont="0" applyFill="0" applyBorder="0" applyAlignment="0" applyProtection="0"/>
    <xf numFmtId="226" fontId="16" fillId="0" borderId="0" applyFont="0" applyFill="0" applyBorder="0" applyAlignment="0" applyProtection="0"/>
    <xf numFmtId="225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29" fillId="0" borderId="0" applyFont="0" applyFill="0" applyAlignment="0" applyProtection="0"/>
    <xf numFmtId="3" fontId="29" fillId="0" borderId="0" applyFont="0" applyFill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0" fontId="57" fillId="0" borderId="0" applyNumberFormat="0" applyFill="0" applyBorder="0" applyAlignment="0" applyProtection="0"/>
    <xf numFmtId="38" fontId="9" fillId="8" borderId="0" applyNumberFormat="0" applyBorder="0" applyAlignment="0" applyProtection="0"/>
    <xf numFmtId="38" fontId="9" fillId="8" borderId="0" applyNumberFormat="0" applyBorder="0" applyAlignment="0" applyProtection="0"/>
    <xf numFmtId="38" fontId="9" fillId="8" borderId="0" applyNumberFormat="0" applyBorder="0" applyAlignment="0" applyProtection="0"/>
    <xf numFmtId="38" fontId="9" fillId="8" borderId="0" applyNumberFormat="0" applyBorder="0" applyAlignment="0" applyProtection="0"/>
    <xf numFmtId="227" fontId="58" fillId="0" borderId="0" applyNumberFormat="0" applyFill="0" applyBorder="0" applyProtection="0">
      <alignment horizontal="right"/>
    </xf>
    <xf numFmtId="0" fontId="3" fillId="0" borderId="19" applyNumberFormat="0" applyAlignment="0" applyProtection="0">
      <alignment horizontal="left" vertical="center"/>
    </xf>
    <xf numFmtId="0" fontId="3" fillId="0" borderId="20">
      <alignment horizontal="left"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10" fontId="9" fillId="11" borderId="21" applyNumberFormat="0" applyBorder="0" applyAlignment="0" applyProtection="0"/>
    <xf numFmtId="10" fontId="9" fillId="11" borderId="21" applyNumberFormat="0" applyBorder="0" applyAlignment="0" applyProtection="0"/>
    <xf numFmtId="10" fontId="9" fillId="11" borderId="21" applyNumberFormat="0" applyBorder="0" applyAlignment="0" applyProtection="0"/>
    <xf numFmtId="10" fontId="9" fillId="11" borderId="21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93" fontId="60" fillId="15" borderId="0"/>
    <xf numFmtId="228" fontId="61" fillId="0" borderId="0"/>
    <xf numFmtId="193" fontId="16" fillId="16" borderId="0"/>
    <xf numFmtId="0" fontId="16" fillId="17" borderId="0" applyNumberFormat="0" applyFont="0" applyBorder="0" applyAlignment="0"/>
    <xf numFmtId="229" fontId="16" fillId="18" borderId="22" applyNumberFormat="0" applyFont="0" applyBorder="0" applyAlignment="0"/>
    <xf numFmtId="211" fontId="29" fillId="19" borderId="0" applyFont="0" applyAlignment="0"/>
    <xf numFmtId="40" fontId="28" fillId="0" borderId="0" applyFont="0" applyFill="0" applyBorder="0" applyAlignment="0" applyProtection="0"/>
    <xf numFmtId="0" fontId="16" fillId="0" borderId="13"/>
    <xf numFmtId="230" fontId="16" fillId="0" borderId="23" applyBorder="0" applyAlignment="0" applyProtection="0">
      <alignment horizontal="center"/>
    </xf>
    <xf numFmtId="223" fontId="62" fillId="0" borderId="0"/>
    <xf numFmtId="0" fontId="24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63" fillId="0" borderId="0"/>
    <xf numFmtId="0" fontId="64" fillId="0" borderId="0"/>
    <xf numFmtId="3" fontId="4" fillId="0" borderId="0" applyBorder="0"/>
    <xf numFmtId="0" fontId="16" fillId="0" borderId="0" applyNumberFormat="0" applyFill="0" applyBorder="0" applyAlignment="0" applyProtection="0"/>
    <xf numFmtId="14" fontId="54" fillId="0" borderId="0">
      <alignment horizontal="center" wrapText="1"/>
      <protection locked="0"/>
    </xf>
    <xf numFmtId="185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16" fillId="0" borderId="13">
      <alignment horizontal="center"/>
    </xf>
    <xf numFmtId="3" fontId="28" fillId="0" borderId="0" applyFont="0" applyFill="0" applyBorder="0" applyAlignment="0" applyProtection="0"/>
    <xf numFmtId="0" fontId="28" fillId="20" borderId="0" applyNumberFormat="0" applyFont="0" applyBorder="0" applyAlignment="0" applyProtection="0"/>
    <xf numFmtId="231" fontId="16" fillId="0" borderId="0" applyFont="0" applyFill="0" applyBorder="0" applyAlignment="0" applyProtection="0"/>
    <xf numFmtId="49" fontId="4" fillId="0" borderId="0">
      <alignment horizontal="right"/>
    </xf>
    <xf numFmtId="4" fontId="65" fillId="12" borderId="24" applyNumberFormat="0" applyProtection="0">
      <alignment vertical="center"/>
    </xf>
    <xf numFmtId="4" fontId="66" fillId="21" borderId="24" applyNumberFormat="0" applyProtection="0">
      <alignment vertical="center"/>
    </xf>
    <xf numFmtId="4" fontId="65" fillId="21" borderId="24" applyNumberFormat="0" applyProtection="0">
      <alignment horizontal="left" vertical="center" indent="1"/>
    </xf>
    <xf numFmtId="0" fontId="65" fillId="21" borderId="24" applyNumberFormat="0" applyProtection="0">
      <alignment horizontal="left" vertical="top" indent="1"/>
    </xf>
    <xf numFmtId="4" fontId="65" fillId="22" borderId="0" applyNumberFormat="0" applyProtection="0">
      <alignment horizontal="left" vertical="center" indent="1"/>
    </xf>
    <xf numFmtId="4" fontId="67" fillId="23" borderId="24" applyNumberFormat="0" applyProtection="0">
      <alignment horizontal="right" vertical="center"/>
    </xf>
    <xf numFmtId="4" fontId="67" fillId="24" borderId="24" applyNumberFormat="0" applyProtection="0">
      <alignment horizontal="right" vertical="center"/>
    </xf>
    <xf numFmtId="4" fontId="67" fillId="25" borderId="24" applyNumberFormat="0" applyProtection="0">
      <alignment horizontal="right" vertical="center"/>
    </xf>
    <xf numFmtId="4" fontId="67" fillId="26" borderId="24" applyNumberFormat="0" applyProtection="0">
      <alignment horizontal="right" vertical="center"/>
    </xf>
    <xf numFmtId="4" fontId="67" fillId="27" borderId="24" applyNumberFormat="0" applyProtection="0">
      <alignment horizontal="right" vertical="center"/>
    </xf>
    <xf numFmtId="4" fontId="67" fillId="28" borderId="24" applyNumberFormat="0" applyProtection="0">
      <alignment horizontal="right" vertical="center"/>
    </xf>
    <xf numFmtId="4" fontId="67" fillId="29" borderId="24" applyNumberFormat="0" applyProtection="0">
      <alignment horizontal="right" vertical="center"/>
    </xf>
    <xf numFmtId="4" fontId="67" fillId="30" borderId="24" applyNumberFormat="0" applyProtection="0">
      <alignment horizontal="right" vertical="center"/>
    </xf>
    <xf numFmtId="4" fontId="67" fillId="31" borderId="24" applyNumberFormat="0" applyProtection="0">
      <alignment horizontal="right" vertical="center"/>
    </xf>
    <xf numFmtId="4" fontId="65" fillId="32" borderId="25" applyNumberFormat="0" applyProtection="0">
      <alignment horizontal="left" vertical="center" indent="1"/>
    </xf>
    <xf numFmtId="4" fontId="67" fillId="33" borderId="0" applyNumberFormat="0" applyProtection="0">
      <alignment horizontal="left" vertical="center" indent="1"/>
    </xf>
    <xf numFmtId="4" fontId="68" fillId="34" borderId="0" applyNumberFormat="0" applyProtection="0">
      <alignment horizontal="left" vertical="center" indent="1"/>
    </xf>
    <xf numFmtId="4" fontId="67" fillId="35" borderId="24" applyNumberFormat="0" applyProtection="0">
      <alignment horizontal="right" vertical="center"/>
    </xf>
    <xf numFmtId="4" fontId="67" fillId="33" borderId="0" applyNumberFormat="0" applyProtection="0">
      <alignment horizontal="left" vertical="center" indent="1"/>
    </xf>
    <xf numFmtId="4" fontId="67" fillId="22" borderId="0" applyNumberFormat="0" applyProtection="0">
      <alignment horizontal="left" vertical="center" indent="1"/>
    </xf>
    <xf numFmtId="0" fontId="16" fillId="34" borderId="24" applyNumberFormat="0" applyProtection="0">
      <alignment horizontal="left" vertical="center" indent="1"/>
    </xf>
    <xf numFmtId="0" fontId="16" fillId="34" borderId="24" applyNumberFormat="0" applyProtection="0">
      <alignment horizontal="left" vertical="top" indent="1"/>
    </xf>
    <xf numFmtId="0" fontId="16" fillId="22" borderId="24" applyNumberFormat="0" applyProtection="0">
      <alignment horizontal="left" vertical="center" indent="1"/>
    </xf>
    <xf numFmtId="0" fontId="16" fillId="22" borderId="24" applyNumberFormat="0" applyProtection="0">
      <alignment horizontal="left" vertical="top" indent="1"/>
    </xf>
    <xf numFmtId="0" fontId="16" fillId="9" borderId="24" applyNumberFormat="0" applyProtection="0">
      <alignment horizontal="left" vertical="center" indent="1"/>
    </xf>
    <xf numFmtId="0" fontId="16" fillId="9" borderId="24" applyNumberFormat="0" applyProtection="0">
      <alignment horizontal="left" vertical="top" indent="1"/>
    </xf>
    <xf numFmtId="0" fontId="16" fillId="2" borderId="24" applyNumberFormat="0" applyProtection="0">
      <alignment horizontal="left" vertical="center" indent="1"/>
    </xf>
    <xf numFmtId="0" fontId="16" fillId="2" borderId="24" applyNumberFormat="0" applyProtection="0">
      <alignment horizontal="left" vertical="top" indent="1"/>
    </xf>
    <xf numFmtId="4" fontId="67" fillId="11" borderId="24" applyNumberFormat="0" applyProtection="0">
      <alignment vertical="center"/>
    </xf>
    <xf numFmtId="4" fontId="69" fillId="11" borderId="24" applyNumberFormat="0" applyProtection="0">
      <alignment vertical="center"/>
    </xf>
    <xf numFmtId="4" fontId="67" fillId="11" borderId="24" applyNumberFormat="0" applyProtection="0">
      <alignment horizontal="left" vertical="center" indent="1"/>
    </xf>
    <xf numFmtId="0" fontId="67" fillId="11" borderId="24" applyNumberFormat="0" applyProtection="0">
      <alignment horizontal="left" vertical="top" indent="1"/>
    </xf>
    <xf numFmtId="4" fontId="67" fillId="33" borderId="24" applyNumberFormat="0" applyProtection="0">
      <alignment horizontal="right" vertical="center"/>
    </xf>
    <xf numFmtId="4" fontId="69" fillId="33" borderId="24" applyNumberFormat="0" applyProtection="0">
      <alignment horizontal="right" vertical="center"/>
    </xf>
    <xf numFmtId="4" fontId="67" fillId="35" borderId="24" applyNumberFormat="0" applyProtection="0">
      <alignment horizontal="left" vertical="center" indent="1"/>
    </xf>
    <xf numFmtId="0" fontId="67" fillId="22" borderId="24" applyNumberFormat="0" applyProtection="0">
      <alignment horizontal="left" vertical="top" indent="1"/>
    </xf>
    <xf numFmtId="4" fontId="70" fillId="15" borderId="0" applyNumberFormat="0" applyProtection="0">
      <alignment horizontal="left" vertical="center" indent="1"/>
    </xf>
    <xf numFmtId="4" fontId="71" fillId="33" borderId="24" applyNumberFormat="0" applyProtection="0">
      <alignment horizontal="right" vertical="center"/>
    </xf>
    <xf numFmtId="0" fontId="16" fillId="0" borderId="0" applyNumberFormat="0" applyFont="0" applyFill="0" applyBorder="0" applyAlignment="0" applyProtection="0"/>
    <xf numFmtId="49" fontId="72" fillId="36" borderId="26"/>
    <xf numFmtId="49" fontId="72" fillId="36" borderId="0"/>
    <xf numFmtId="0" fontId="73" fillId="10" borderId="26">
      <protection locked="0"/>
    </xf>
    <xf numFmtId="0" fontId="73" fillId="36" borderId="0"/>
    <xf numFmtId="3" fontId="9" fillId="0" borderId="0"/>
    <xf numFmtId="0" fontId="49" fillId="0" borderId="0" applyFill="0"/>
    <xf numFmtId="4" fontId="74" fillId="0" borderId="0"/>
    <xf numFmtId="4" fontId="51" fillId="0" borderId="0">
      <alignment horizontal="center"/>
    </xf>
    <xf numFmtId="0" fontId="16" fillId="0" borderId="0"/>
    <xf numFmtId="3" fontId="4" fillId="0" borderId="0"/>
    <xf numFmtId="0" fontId="75" fillId="0" borderId="0"/>
    <xf numFmtId="0" fontId="16" fillId="0" borderId="0"/>
    <xf numFmtId="4" fontId="76" fillId="0" borderId="27" applyFill="0" applyProtection="0"/>
    <xf numFmtId="3" fontId="7" fillId="0" borderId="0" applyNumberFormat="0"/>
    <xf numFmtId="0" fontId="16" fillId="0" borderId="0"/>
    <xf numFmtId="0" fontId="6" fillId="0" borderId="0" applyNumberFormat="0" applyFont="0" applyBorder="0" applyAlignment="0"/>
    <xf numFmtId="4" fontId="77" fillId="0" borderId="0">
      <alignment horizontal="left"/>
    </xf>
    <xf numFmtId="0" fontId="16" fillId="0" borderId="18" applyFill="0" applyAlignment="0" applyProtection="0"/>
    <xf numFmtId="3" fontId="78" fillId="0" borderId="0"/>
    <xf numFmtId="0" fontId="7" fillId="0" borderId="20">
      <alignment horizontal="right" wrapText="1"/>
    </xf>
    <xf numFmtId="3" fontId="7" fillId="0" borderId="18" applyNumberFormat="0"/>
    <xf numFmtId="232" fontId="16" fillId="0" borderId="0" applyBorder="0" applyProtection="0"/>
    <xf numFmtId="4" fontId="51" fillId="0" borderId="0"/>
    <xf numFmtId="232" fontId="16" fillId="0" borderId="0" applyBorder="0"/>
    <xf numFmtId="0" fontId="16" fillId="0" borderId="0"/>
    <xf numFmtId="0" fontId="79" fillId="0" borderId="0" applyNumberFormat="0" applyFont="0" applyFill="0" applyBorder="0" applyProtection="0">
      <alignment vertical="center"/>
    </xf>
    <xf numFmtId="0" fontId="1" fillId="0" borderId="0"/>
    <xf numFmtId="169" fontId="4" fillId="0" borderId="0">
      <alignment vertical="center"/>
    </xf>
  </cellStyleXfs>
  <cellXfs count="357">
    <xf numFmtId="0" fontId="0" fillId="0" borderId="0" xfId="0" applyAlignment="1">
      <alignment vertical="center"/>
    </xf>
    <xf numFmtId="0" fontId="7" fillId="2" borderId="0" xfId="5">
      <alignment horizontal="center" vertical="top" wrapText="1"/>
    </xf>
    <xf numFmtId="0" fontId="0" fillId="0" borderId="0" xfId="0" applyFill="1" applyAlignment="1">
      <alignment vertical="center"/>
    </xf>
    <xf numFmtId="0" fontId="3" fillId="0" borderId="0" xfId="32" applyAlignment="1"/>
    <xf numFmtId="164" fontId="0" fillId="0" borderId="0" xfId="49" applyFont="1">
      <alignment vertical="center"/>
    </xf>
    <xf numFmtId="0" fontId="7" fillId="0" borderId="0" xfId="55">
      <alignment horizontal="left" vertical="center" wrapText="1"/>
    </xf>
    <xf numFmtId="0" fontId="6" fillId="0" borderId="0" xfId="31">
      <alignment vertical="center"/>
    </xf>
    <xf numFmtId="164" fontId="4" fillId="0" borderId="3" xfId="40" applyNumberFormat="1">
      <alignment vertical="center"/>
      <protection locked="0"/>
    </xf>
    <xf numFmtId="164" fontId="4" fillId="0" borderId="1" xfId="35" applyNumberFormat="1">
      <alignment vertical="center"/>
    </xf>
    <xf numFmtId="164" fontId="4" fillId="0" borderId="2" xfId="36" applyNumberFormat="1">
      <alignment vertical="center"/>
      <protection locked="0"/>
    </xf>
    <xf numFmtId="164" fontId="4" fillId="5" borderId="0" xfId="38" applyNumberFormat="1">
      <alignment vertical="center"/>
    </xf>
    <xf numFmtId="164" fontId="4" fillId="0" borderId="0" xfId="3" applyNumberFormat="1">
      <alignment vertical="center"/>
    </xf>
    <xf numFmtId="164" fontId="4" fillId="7" borderId="0" xfId="51" applyNumberFormat="1">
      <alignment vertical="center"/>
    </xf>
    <xf numFmtId="164" fontId="4" fillId="3" borderId="0" xfId="34" applyNumberFormat="1">
      <alignment vertical="center"/>
    </xf>
    <xf numFmtId="165" fontId="0" fillId="0" borderId="0" xfId="50" applyFont="1">
      <alignment vertical="center"/>
    </xf>
    <xf numFmtId="0" fontId="9" fillId="0" borderId="0" xfId="48">
      <alignment vertical="center"/>
    </xf>
    <xf numFmtId="0" fontId="7" fillId="0" borderId="0" xfId="33">
      <alignment vertical="center"/>
    </xf>
    <xf numFmtId="0" fontId="3" fillId="0" borderId="0" xfId="32" applyAlignment="1">
      <alignment vertical="center"/>
    </xf>
    <xf numFmtId="164" fontId="12" fillId="0" borderId="0" xfId="42" applyNumberFormat="1">
      <alignment vertical="center"/>
    </xf>
    <xf numFmtId="0" fontId="12" fillId="0" borderId="0" xfId="42">
      <alignment vertical="center"/>
    </xf>
    <xf numFmtId="0" fontId="0" fillId="0" borderId="0" xfId="65" applyFont="1">
      <alignment vertical="center"/>
    </xf>
    <xf numFmtId="164" fontId="4" fillId="4" borderId="2" xfId="37">
      <alignment vertical="center"/>
      <protection locked="0"/>
    </xf>
    <xf numFmtId="0" fontId="7" fillId="0" borderId="0" xfId="55" applyAlignment="1">
      <alignment horizontal="left" vertical="center" wrapText="1"/>
    </xf>
    <xf numFmtId="0" fontId="0" fillId="0" borderId="0" xfId="0" applyBorder="1" applyAlignment="1">
      <alignment vertical="center"/>
    </xf>
    <xf numFmtId="49" fontId="0" fillId="0" borderId="0" xfId="62" applyFont="1" applyAlignment="1">
      <alignment horizontal="center" vertical="center"/>
    </xf>
    <xf numFmtId="168" fontId="0" fillId="0" borderId="0" xfId="25" applyFont="1" applyAlignment="1">
      <alignment horizontal="center" vertical="center"/>
    </xf>
    <xf numFmtId="0" fontId="6" fillId="0" borderId="0" xfId="31" applyFill="1" applyAlignment="1">
      <alignment horizontal="left"/>
    </xf>
    <xf numFmtId="0" fontId="7" fillId="0" borderId="0" xfId="55" applyAlignment="1">
      <alignment horizontal="left" vertical="center" wrapText="1" indent="1"/>
    </xf>
    <xf numFmtId="49" fontId="0" fillId="0" borderId="0" xfId="62" applyFont="1" applyAlignment="1">
      <alignment vertical="center"/>
    </xf>
    <xf numFmtId="164" fontId="4" fillId="6" borderId="0" xfId="39" applyNumberFormat="1" applyFill="1">
      <alignment vertical="center"/>
    </xf>
    <xf numFmtId="165" fontId="10" fillId="0" borderId="0" xfId="4">
      <alignment vertical="center"/>
    </xf>
    <xf numFmtId="164" fontId="7" fillId="0" borderId="0" xfId="63">
      <alignment vertical="center"/>
    </xf>
    <xf numFmtId="0" fontId="7" fillId="2" borderId="0" xfId="7">
      <alignment horizontal="centerContinuous" vertical="top"/>
    </xf>
    <xf numFmtId="49" fontId="0" fillId="0" borderId="5" xfId="62" applyFont="1" applyBorder="1" applyAlignment="1">
      <alignment vertical="center"/>
    </xf>
    <xf numFmtId="49" fontId="13" fillId="0" borderId="5" xfId="48" applyNumberFormat="1" applyFont="1" applyBorder="1">
      <alignment vertical="center"/>
    </xf>
    <xf numFmtId="49" fontId="4" fillId="0" borderId="0" xfId="62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29" applyFill="1" applyAlignment="1">
      <alignment horizontal="center" vertical="center"/>
    </xf>
    <xf numFmtId="38" fontId="8" fillId="0" borderId="0" xfId="29" applyNumberFormat="1" applyFill="1" applyBorder="1" applyAlignment="1">
      <alignment horizontal="center" vertical="center"/>
    </xf>
    <xf numFmtId="38" fontId="8" fillId="0" borderId="0" xfId="29" applyNumberFormat="1" applyFill="1" applyBorder="1">
      <alignment vertical="center"/>
    </xf>
    <xf numFmtId="0" fontId="8" fillId="0" borderId="0" xfId="29" applyFill="1" applyBorder="1">
      <alignment vertical="center"/>
    </xf>
    <xf numFmtId="0" fontId="8" fillId="0" borderId="0" xfId="29" applyFill="1">
      <alignment vertical="center"/>
    </xf>
    <xf numFmtId="0" fontId="0" fillId="0" borderId="6" xfId="0" applyBorder="1" applyAlignment="1">
      <alignment vertical="center"/>
    </xf>
    <xf numFmtId="38" fontId="8" fillId="0" borderId="7" xfId="29" applyNumberFormat="1" applyFill="1" applyBorder="1" applyAlignment="1">
      <alignment horizontal="center" vertical="center"/>
    </xf>
    <xf numFmtId="38" fontId="8" fillId="0" borderId="7" xfId="29" applyNumberFormat="1" applyFill="1" applyBorder="1">
      <alignment vertical="center"/>
    </xf>
    <xf numFmtId="0" fontId="7" fillId="2" borderId="0" xfId="5" applyFont="1">
      <alignment horizontal="center" vertical="top" wrapText="1"/>
    </xf>
    <xf numFmtId="0" fontId="4" fillId="0" borderId="3" xfId="40">
      <alignment vertical="center"/>
      <protection locked="0"/>
    </xf>
    <xf numFmtId="0" fontId="4" fillId="0" borderId="1" xfId="35">
      <alignment vertical="center"/>
    </xf>
    <xf numFmtId="0" fontId="4" fillId="0" borderId="2" xfId="36">
      <alignment vertical="center"/>
      <protection locked="0"/>
    </xf>
    <xf numFmtId="0" fontId="8" fillId="0" borderId="0" xfId="29" applyFont="1" applyFill="1">
      <alignment vertical="center"/>
    </xf>
    <xf numFmtId="164" fontId="0" fillId="0" borderId="0" xfId="0" applyNumberFormat="1" applyAlignment="1">
      <alignment vertical="center"/>
    </xf>
    <xf numFmtId="0" fontId="4" fillId="5" borderId="0" xfId="38">
      <alignment vertical="center"/>
    </xf>
    <xf numFmtId="0" fontId="7" fillId="0" borderId="0" xfId="33" applyFont="1">
      <alignment vertical="center"/>
    </xf>
    <xf numFmtId="0" fontId="4" fillId="0" borderId="0" xfId="1" applyFont="1">
      <alignment vertical="center"/>
    </xf>
    <xf numFmtId="166" fontId="4" fillId="0" borderId="3" xfId="40" applyNumberFormat="1">
      <alignment vertical="center"/>
      <protection locked="0"/>
    </xf>
    <xf numFmtId="166" fontId="4" fillId="0" borderId="1" xfId="35" applyNumberFormat="1">
      <alignment vertical="center"/>
    </xf>
    <xf numFmtId="0" fontId="14" fillId="0" borderId="0" xfId="33" applyFont="1" applyAlignment="1">
      <alignment horizontal="left" vertical="center"/>
    </xf>
    <xf numFmtId="0" fontId="7" fillId="0" borderId="0" xfId="1" applyFont="1">
      <alignment vertical="center"/>
    </xf>
    <xf numFmtId="49" fontId="0" fillId="0" borderId="0" xfId="62" applyFont="1" applyFill="1" applyAlignment="1">
      <alignment vertical="center"/>
    </xf>
    <xf numFmtId="166" fontId="4" fillId="5" borderId="0" xfId="52" applyFill="1">
      <alignment vertical="center"/>
    </xf>
    <xf numFmtId="0" fontId="15" fillId="0" borderId="0" xfId="0" applyFont="1" applyAlignment="1">
      <alignment vertical="center"/>
    </xf>
    <xf numFmtId="165" fontId="4" fillId="0" borderId="1" xfId="35" applyNumberForma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164" fontId="4" fillId="0" borderId="1" xfId="35" applyNumberFormat="1" applyAlignment="1"/>
    <xf numFmtId="164" fontId="4" fillId="5" borderId="0" xfId="38" applyNumberFormat="1" applyAlignment="1"/>
    <xf numFmtId="0" fontId="10" fillId="0" borderId="0" xfId="4" applyNumberFormat="1">
      <alignment vertical="center"/>
    </xf>
    <xf numFmtId="165" fontId="4" fillId="3" borderId="3" xfId="34" applyNumberFormat="1" applyBorder="1" applyProtection="1">
      <alignment vertical="center"/>
      <protection locked="0"/>
    </xf>
    <xf numFmtId="166" fontId="4" fillId="0" borderId="0" xfId="53" applyFont="1" applyAlignment="1">
      <alignment vertical="center"/>
    </xf>
    <xf numFmtId="166" fontId="0" fillId="0" borderId="0" xfId="53" applyFont="1" applyAlignment="1">
      <alignment vertical="center"/>
    </xf>
    <xf numFmtId="0" fontId="4" fillId="0" borderId="0" xfId="33" applyFont="1">
      <alignment vertical="center"/>
    </xf>
    <xf numFmtId="0" fontId="7" fillId="0" borderId="0" xfId="0" applyFont="1" applyAlignment="1">
      <alignment vertical="center"/>
    </xf>
    <xf numFmtId="0" fontId="4" fillId="3" borderId="3" xfId="34" applyBorder="1" applyProtection="1">
      <alignment vertical="center"/>
      <protection locked="0"/>
    </xf>
    <xf numFmtId="166" fontId="4" fillId="0" borderId="1" xfId="53" applyBorder="1" applyAlignment="1">
      <alignment vertical="center"/>
    </xf>
    <xf numFmtId="166" fontId="4" fillId="3" borderId="3" xfId="53" applyFill="1" applyBorder="1" applyAlignment="1" applyProtection="1">
      <alignment vertical="center"/>
      <protection locked="0"/>
    </xf>
    <xf numFmtId="0" fontId="7" fillId="0" borderId="0" xfId="65" applyFont="1">
      <alignment vertical="center"/>
    </xf>
    <xf numFmtId="0" fontId="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164" fontId="18" fillId="0" borderId="0" xfId="9" applyFont="1" applyAlignment="1"/>
    <xf numFmtId="0" fontId="18" fillId="0" borderId="0" xfId="0" applyFont="1" applyAlignment="1">
      <alignment horizontal="left" vertical="center" indent="1"/>
    </xf>
    <xf numFmtId="0" fontId="10" fillId="0" borderId="0" xfId="4" applyNumberFormat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19" fillId="8" borderId="8" xfId="0" applyFont="1" applyFill="1" applyBorder="1" applyAlignment="1"/>
    <xf numFmtId="0" fontId="19" fillId="0" borderId="0" xfId="0" applyFont="1" applyAlignment="1"/>
    <xf numFmtId="0" fontId="6" fillId="8" borderId="8" xfId="0" applyFont="1" applyFill="1" applyBorder="1" applyAlignment="1"/>
    <xf numFmtId="0" fontId="20" fillId="8" borderId="8" xfId="0" applyFont="1" applyFill="1" applyBorder="1" applyAlignment="1"/>
    <xf numFmtId="0" fontId="20" fillId="0" borderId="0" xfId="0" applyFont="1" applyAlignment="1"/>
    <xf numFmtId="0" fontId="7" fillId="0" borderId="0" xfId="33" applyFont="1" applyAlignment="1">
      <alignment horizontal="left" vertical="center"/>
    </xf>
    <xf numFmtId="0" fontId="7" fillId="0" borderId="0" xfId="65" applyFont="1" applyAlignment="1">
      <alignment horizontal="left" vertical="center"/>
    </xf>
    <xf numFmtId="165" fontId="4" fillId="0" borderId="1" xfId="50" applyBorder="1" applyAlignment="1">
      <alignment horizontal="center" vertical="center"/>
    </xf>
    <xf numFmtId="165" fontId="7" fillId="2" borderId="0" xfId="50" applyFont="1" applyFill="1" applyAlignment="1">
      <alignment horizontal="centerContinuous" vertical="top"/>
    </xf>
    <xf numFmtId="165" fontId="7" fillId="2" borderId="0" xfId="50" applyFont="1" applyFill="1" applyAlignment="1">
      <alignment horizontal="center" vertical="top" wrapText="1"/>
    </xf>
    <xf numFmtId="165" fontId="20" fillId="8" borderId="8" xfId="50" applyFont="1" applyFill="1" applyBorder="1" applyAlignment="1"/>
    <xf numFmtId="165" fontId="18" fillId="0" borderId="0" xfId="50" applyFont="1">
      <alignment vertical="center"/>
    </xf>
    <xf numFmtId="165" fontId="19" fillId="8" borderId="8" xfId="50" applyFont="1" applyFill="1" applyBorder="1" applyAlignment="1"/>
    <xf numFmtId="166" fontId="4" fillId="3" borderId="3" xfId="34" applyNumberFormat="1" applyBorder="1" applyProtection="1">
      <alignment vertical="center"/>
      <protection locked="0"/>
    </xf>
    <xf numFmtId="166" fontId="4" fillId="5" borderId="0" xfId="53" applyFill="1" applyAlignment="1">
      <alignment vertical="center"/>
    </xf>
    <xf numFmtId="0" fontId="4" fillId="0" borderId="0" xfId="33" applyFont="1" applyAlignment="1">
      <alignment horizontal="left" vertical="center" indent="1"/>
    </xf>
    <xf numFmtId="0" fontId="11" fillId="0" borderId="0" xfId="0" applyFont="1" applyAlignment="1">
      <alignment vertical="center"/>
    </xf>
    <xf numFmtId="165" fontId="4" fillId="5" borderId="0" xfId="38" applyNumberFormat="1">
      <alignment vertical="center"/>
    </xf>
    <xf numFmtId="0" fontId="21" fillId="0" borderId="0" xfId="4" applyNumberFormat="1" applyFont="1">
      <alignment vertical="center"/>
    </xf>
    <xf numFmtId="164" fontId="4" fillId="0" borderId="0" xfId="49" applyFont="1">
      <alignment vertical="center"/>
    </xf>
    <xf numFmtId="166" fontId="0" fillId="0" borderId="0" xfId="0" applyNumberFormat="1" applyAlignment="1">
      <alignment vertical="center"/>
    </xf>
    <xf numFmtId="0" fontId="4" fillId="0" borderId="2" xfId="65" applyBorder="1" applyProtection="1">
      <alignment vertical="center"/>
      <protection locked="0"/>
    </xf>
    <xf numFmtId="0" fontId="4" fillId="0" borderId="0" xfId="47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Alignment="1">
      <alignment vertical="center"/>
    </xf>
    <xf numFmtId="169" fontId="4" fillId="7" borderId="0" xfId="11" applyFill="1">
      <alignment vertical="center"/>
    </xf>
    <xf numFmtId="169" fontId="0" fillId="7" borderId="0" xfId="11" applyFont="1" applyFill="1">
      <alignment vertical="center"/>
    </xf>
    <xf numFmtId="169" fontId="4" fillId="5" borderId="0" xfId="11" applyFill="1">
      <alignment vertical="center"/>
    </xf>
    <xf numFmtId="0" fontId="18" fillId="0" borderId="0" xfId="0" applyFont="1" applyAlignment="1">
      <alignment horizontal="left" vertical="center"/>
    </xf>
    <xf numFmtId="169" fontId="12" fillId="0" borderId="0" xfId="11" applyFont="1">
      <alignment vertical="center"/>
    </xf>
    <xf numFmtId="169" fontId="0" fillId="0" borderId="0" xfId="0" applyNumberFormat="1" applyAlignment="1">
      <alignment vertical="center"/>
    </xf>
    <xf numFmtId="0" fontId="15" fillId="0" borderId="0" xfId="0" applyFont="1" applyFill="1" applyAlignment="1">
      <alignment vertical="center"/>
    </xf>
    <xf numFmtId="186" fontId="4" fillId="0" borderId="1" xfId="53" applyNumberFormat="1" applyBorder="1" applyAlignment="1">
      <alignment vertical="center"/>
    </xf>
    <xf numFmtId="0" fontId="15" fillId="0" borderId="0" xfId="39" applyFont="1" applyFill="1">
      <alignment vertical="center"/>
    </xf>
    <xf numFmtId="186" fontId="4" fillId="4" borderId="2" xfId="37" applyNumberFormat="1" applyAlignment="1">
      <alignment vertical="center"/>
      <protection locked="0"/>
    </xf>
    <xf numFmtId="0" fontId="0" fillId="0" borderId="0" xfId="34" applyFont="1" applyFill="1">
      <alignment vertical="center"/>
    </xf>
    <xf numFmtId="0" fontId="7" fillId="0" borderId="0" xfId="34" applyFont="1" applyFill="1" applyAlignment="1">
      <alignment horizontal="left" vertical="center"/>
    </xf>
    <xf numFmtId="0" fontId="14" fillId="0" borderId="0" xfId="34" applyFont="1" applyFill="1" applyAlignment="1">
      <alignment horizontal="left" vertical="center"/>
    </xf>
    <xf numFmtId="166" fontId="4" fillId="4" borderId="2" xfId="37" applyNumberFormat="1" applyAlignment="1">
      <alignment vertical="center"/>
      <protection locked="0"/>
    </xf>
    <xf numFmtId="0" fontId="15" fillId="0" borderId="0" xfId="34" applyFont="1" applyFill="1">
      <alignment vertical="center"/>
    </xf>
    <xf numFmtId="164" fontId="4" fillId="0" borderId="0" xfId="49" applyBorder="1" applyAlignment="1">
      <alignment horizontal="center" vertical="center"/>
    </xf>
    <xf numFmtId="166" fontId="4" fillId="0" borderId="1" xfId="35" applyNumberFormat="1" applyAlignment="1">
      <alignment vertical="center"/>
    </xf>
    <xf numFmtId="0" fontId="15" fillId="0" borderId="0" xfId="47" applyFont="1">
      <alignment vertical="center"/>
    </xf>
    <xf numFmtId="43" fontId="0" fillId="0" borderId="0" xfId="0" applyNumberFormat="1" applyAlignment="1">
      <alignment vertical="center"/>
    </xf>
    <xf numFmtId="186" fontId="0" fillId="0" borderId="0" xfId="52" applyNumberFormat="1" applyFont="1" applyAlignment="1">
      <alignment vertical="center"/>
    </xf>
    <xf numFmtId="0" fontId="0" fillId="0" borderId="0" xfId="0" applyFont="1" applyFill="1" applyAlignment="1">
      <alignment horizontal="left" vertical="center" indent="2"/>
    </xf>
    <xf numFmtId="0" fontId="0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164" fontId="0" fillId="0" borderId="0" xfId="9" applyFont="1" applyAlignment="1">
      <alignment vertical="center"/>
    </xf>
    <xf numFmtId="0" fontId="4" fillId="0" borderId="0" xfId="38" applyFill="1">
      <alignment vertical="center"/>
    </xf>
    <xf numFmtId="0" fontId="4" fillId="3" borderId="3" xfId="40" applyFill="1">
      <alignment vertical="center"/>
      <protection locked="0"/>
    </xf>
    <xf numFmtId="0" fontId="15" fillId="0" borderId="0" xfId="0" applyFont="1" applyFill="1" applyBorder="1" applyAlignment="1">
      <alignment vertical="center"/>
    </xf>
    <xf numFmtId="0" fontId="21" fillId="0" borderId="0" xfId="4" applyNumberFormat="1" applyFont="1" applyBorder="1">
      <alignment vertical="center"/>
    </xf>
    <xf numFmtId="165" fontId="0" fillId="0" borderId="0" xfId="50" applyFont="1" applyBorder="1">
      <alignment vertical="center"/>
    </xf>
    <xf numFmtId="0" fontId="4" fillId="0" borderId="0" xfId="1" applyFont="1" applyBorder="1">
      <alignment vertical="center"/>
    </xf>
    <xf numFmtId="0" fontId="12" fillId="0" borderId="0" xfId="42" applyBorder="1">
      <alignment vertical="center"/>
    </xf>
    <xf numFmtId="164" fontId="4" fillId="0" borderId="0" xfId="49" applyFill="1">
      <alignment vertical="center"/>
    </xf>
    <xf numFmtId="164" fontId="0" fillId="0" borderId="0" xfId="49" applyFont="1" applyAlignment="1">
      <alignment vertical="center"/>
    </xf>
    <xf numFmtId="164" fontId="4" fillId="0" borderId="0" xfId="49" applyFill="1" applyAlignment="1">
      <alignment vertical="center"/>
    </xf>
    <xf numFmtId="164" fontId="4" fillId="0" borderId="0" xfId="49" applyFont="1" applyAlignment="1">
      <alignment vertical="center"/>
    </xf>
    <xf numFmtId="0" fontId="21" fillId="0" borderId="0" xfId="4" applyNumberFormat="1" applyFont="1" applyAlignment="1">
      <alignment vertical="center"/>
    </xf>
    <xf numFmtId="167" fontId="0" fillId="0" borderId="0" xfId="52" applyNumberFormat="1" applyFont="1" applyAlignment="1">
      <alignment vertical="center"/>
    </xf>
    <xf numFmtId="0" fontId="4" fillId="0" borderId="0" xfId="38" applyFill="1" applyAlignment="1">
      <alignment vertical="center"/>
    </xf>
    <xf numFmtId="0" fontId="4" fillId="0" borderId="0" xfId="1" applyFont="1" applyAlignment="1">
      <alignment vertical="center"/>
    </xf>
    <xf numFmtId="165" fontId="0" fillId="0" borderId="0" xfId="50" applyFont="1" applyAlignment="1">
      <alignment vertical="center"/>
    </xf>
    <xf numFmtId="167" fontId="4" fillId="5" borderId="0" xfId="38" applyNumberFormat="1" applyAlignment="1">
      <alignment vertical="center"/>
    </xf>
    <xf numFmtId="166" fontId="4" fillId="3" borderId="3" xfId="40" applyNumberFormat="1" applyFill="1">
      <alignment vertical="center"/>
      <protection locked="0"/>
    </xf>
    <xf numFmtId="0" fontId="4" fillId="0" borderId="0" xfId="1" applyFont="1" applyFill="1" applyBorder="1" applyAlignment="1">
      <alignment vertical="center"/>
    </xf>
    <xf numFmtId="0" fontId="21" fillId="0" borderId="0" xfId="4" applyNumberFormat="1" applyFont="1" applyFill="1" applyBorder="1" applyAlignment="1">
      <alignment vertical="center"/>
    </xf>
    <xf numFmtId="186" fontId="4" fillId="0" borderId="0" xfId="52" applyNumberFormat="1" applyFill="1" applyBorder="1" applyAlignment="1">
      <alignment vertical="center"/>
    </xf>
    <xf numFmtId="165" fontId="0" fillId="0" borderId="0" xfId="50" applyFont="1" applyFill="1" applyBorder="1" applyAlignment="1">
      <alignment vertical="center"/>
    </xf>
    <xf numFmtId="0" fontId="0" fillId="0" borderId="0" xfId="0" applyAlignment="1">
      <alignment horizontal="left" vertical="center" indent="2"/>
    </xf>
    <xf numFmtId="0" fontId="7" fillId="0" borderId="0" xfId="0" applyFont="1" applyFill="1" applyAlignment="1">
      <alignment horizontal="left" vertical="center" indent="1"/>
    </xf>
    <xf numFmtId="0" fontId="21" fillId="0" borderId="0" xfId="4" applyNumberFormat="1" applyFont="1" applyFill="1">
      <alignment vertical="center"/>
    </xf>
    <xf numFmtId="165" fontId="0" fillId="0" borderId="0" xfId="50" applyFont="1" applyFill="1">
      <alignment vertical="center"/>
    </xf>
    <xf numFmtId="0" fontId="18" fillId="0" borderId="0" xfId="1" applyFont="1" applyBorder="1">
      <alignment vertical="center"/>
    </xf>
    <xf numFmtId="165" fontId="18" fillId="0" borderId="0" xfId="50" applyFont="1" applyBorder="1">
      <alignment vertical="center"/>
    </xf>
    <xf numFmtId="166" fontId="4" fillId="0" borderId="0" xfId="38" applyNumberFormat="1" applyFill="1">
      <alignment vertical="center"/>
    </xf>
    <xf numFmtId="0" fontId="4" fillId="0" borderId="0" xfId="34" applyFont="1" applyFill="1" applyAlignment="1">
      <alignment horizontal="left" vertical="center" indent="1"/>
    </xf>
    <xf numFmtId="190" fontId="0" fillId="0" borderId="0" xfId="0" applyNumberForma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166" fontId="4" fillId="5" borderId="0" xfId="52" applyFill="1" applyAlignment="1">
      <alignment vertical="center"/>
    </xf>
    <xf numFmtId="164" fontId="4" fillId="0" borderId="2" xfId="36" applyNumberFormat="1" applyAlignment="1">
      <alignment vertical="center"/>
      <protection locked="0"/>
    </xf>
    <xf numFmtId="164" fontId="4" fillId="0" borderId="9" xfId="35" applyNumberFormat="1" applyBorder="1" applyAlignment="1">
      <alignment vertical="center"/>
    </xf>
    <xf numFmtId="164" fontId="4" fillId="0" borderId="1" xfId="35" applyNumberFormat="1" applyAlignment="1">
      <alignment vertical="center"/>
    </xf>
    <xf numFmtId="164" fontId="4" fillId="0" borderId="10" xfId="35" applyNumberFormat="1" applyBorder="1" applyAlignment="1">
      <alignment vertical="center"/>
    </xf>
    <xf numFmtId="164" fontId="4" fillId="0" borderId="2" xfId="9" applyBorder="1" applyAlignment="1" applyProtection="1">
      <alignment vertical="center"/>
      <protection locked="0"/>
    </xf>
    <xf numFmtId="164" fontId="4" fillId="0" borderId="0" xfId="9" applyBorder="1" applyAlignment="1" applyProtection="1">
      <alignment vertical="center"/>
      <protection locked="0"/>
    </xf>
    <xf numFmtId="166" fontId="4" fillId="0" borderId="0" xfId="35" applyNumberFormat="1" applyBorder="1" applyAlignment="1">
      <alignment vertical="center"/>
    </xf>
    <xf numFmtId="186" fontId="4" fillId="4" borderId="2" xfId="52" applyNumberFormat="1" applyFill="1" applyBorder="1" applyAlignment="1" applyProtection="1">
      <alignment vertical="center"/>
      <protection locked="0"/>
    </xf>
    <xf numFmtId="165" fontId="0" fillId="0" borderId="0" xfId="9" applyNumberFormat="1" applyFont="1" applyAlignment="1">
      <alignment vertical="center"/>
    </xf>
    <xf numFmtId="164" fontId="4" fillId="5" borderId="0" xfId="38" applyNumberFormat="1" applyAlignment="1">
      <alignment vertical="center"/>
    </xf>
    <xf numFmtId="186" fontId="4" fillId="0" borderId="1" xfId="35" applyNumberFormat="1" applyAlignment="1">
      <alignment vertical="center"/>
    </xf>
    <xf numFmtId="186" fontId="4" fillId="5" borderId="0" xfId="38" applyNumberFormat="1" applyAlignment="1">
      <alignment vertical="center"/>
    </xf>
    <xf numFmtId="164" fontId="4" fillId="5" borderId="0" xfId="9" applyFill="1" applyAlignment="1">
      <alignment vertical="center"/>
    </xf>
    <xf numFmtId="166" fontId="4" fillId="0" borderId="11" xfId="35" applyNumberFormat="1" applyBorder="1" applyAlignment="1">
      <alignment vertical="center"/>
    </xf>
    <xf numFmtId="164" fontId="4" fillId="4" borderId="2" xfId="37" applyNumberFormat="1" applyAlignment="1">
      <alignment vertical="center"/>
      <protection locked="0"/>
    </xf>
    <xf numFmtId="166" fontId="4" fillId="4" borderId="2" xfId="52" applyFill="1" applyBorder="1" applyAlignment="1" applyProtection="1">
      <alignment vertical="center"/>
      <protection locked="0"/>
    </xf>
    <xf numFmtId="164" fontId="4" fillId="4" borderId="2" xfId="37" applyAlignment="1">
      <alignment vertical="center"/>
      <protection locked="0"/>
    </xf>
    <xf numFmtId="186" fontId="18" fillId="0" borderId="0" xfId="54" applyNumberFormat="1" applyFont="1" applyBorder="1" applyAlignment="1">
      <alignment vertical="center"/>
    </xf>
    <xf numFmtId="186" fontId="18" fillId="0" borderId="0" xfId="52" applyNumberFormat="1" applyFont="1" applyBorder="1" applyAlignment="1">
      <alignment vertical="center"/>
    </xf>
    <xf numFmtId="186" fontId="4" fillId="0" borderId="0" xfId="35" applyNumberFormat="1" applyBorder="1" applyAlignment="1">
      <alignment vertical="center"/>
    </xf>
    <xf numFmtId="167" fontId="10" fillId="0" borderId="0" xfId="4" applyNumberFormat="1" applyAlignment="1">
      <alignment vertical="center"/>
    </xf>
    <xf numFmtId="166" fontId="4" fillId="5" borderId="0" xfId="38" applyNumberFormat="1" applyAlignment="1">
      <alignment vertical="center"/>
    </xf>
    <xf numFmtId="0" fontId="4" fillId="5" borderId="0" xfId="38" applyAlignment="1">
      <alignment vertical="center"/>
    </xf>
    <xf numFmtId="165" fontId="4" fillId="0" borderId="1" xfId="35" applyNumberFormat="1" applyAlignment="1">
      <alignment vertical="center"/>
    </xf>
    <xf numFmtId="10" fontId="4" fillId="5" borderId="0" xfId="38" applyNumberFormat="1" applyAlignment="1">
      <alignment vertical="center"/>
    </xf>
    <xf numFmtId="10" fontId="4" fillId="3" borderId="3" xfId="34" applyNumberFormat="1" applyBorder="1" applyAlignment="1" applyProtection="1">
      <alignment vertical="center"/>
      <protection locked="0"/>
    </xf>
    <xf numFmtId="166" fontId="4" fillId="9" borderId="0" xfId="38" applyNumberFormat="1" applyFill="1" applyAlignment="1">
      <alignment vertical="center"/>
    </xf>
    <xf numFmtId="165" fontId="4" fillId="9" borderId="0" xfId="38" applyNumberFormat="1" applyFill="1" applyAlignment="1">
      <alignment vertical="center"/>
    </xf>
    <xf numFmtId="166" fontId="10" fillId="0" borderId="0" xfId="4" applyNumberFormat="1" applyAlignment="1">
      <alignment vertical="center"/>
    </xf>
    <xf numFmtId="164" fontId="4" fillId="0" borderId="1" xfId="65" applyNumberFormat="1" applyBorder="1" applyAlignment="1">
      <alignment vertical="center"/>
    </xf>
    <xf numFmtId="164" fontId="4" fillId="0" borderId="1" xfId="49" applyBorder="1" applyAlignment="1">
      <alignment vertical="center"/>
    </xf>
    <xf numFmtId="164" fontId="10" fillId="0" borderId="0" xfId="4" applyNumberFormat="1" applyAlignment="1">
      <alignment vertical="center"/>
    </xf>
    <xf numFmtId="164" fontId="18" fillId="5" borderId="0" xfId="49" applyFont="1" applyFill="1" applyAlignment="1">
      <alignment vertical="center"/>
    </xf>
    <xf numFmtId="9" fontId="4" fillId="3" borderId="3" xfId="34" applyNumberFormat="1" applyBorder="1" applyAlignment="1" applyProtection="1">
      <alignment vertical="center"/>
      <protection locked="0"/>
    </xf>
    <xf numFmtId="9" fontId="4" fillId="5" borderId="0" xfId="38" applyNumberFormat="1" applyAlignment="1">
      <alignment vertical="center"/>
    </xf>
    <xf numFmtId="164" fontId="4" fillId="0" borderId="0" xfId="65" applyNumberFormat="1" applyAlignment="1">
      <alignment vertical="center"/>
    </xf>
    <xf numFmtId="169" fontId="4" fillId="5" borderId="0" xfId="11" applyFill="1" applyAlignment="1">
      <alignment vertical="center"/>
    </xf>
    <xf numFmtId="169" fontId="4" fillId="0" borderId="1" xfId="35" applyNumberFormat="1" applyAlignment="1">
      <alignment vertical="center"/>
    </xf>
    <xf numFmtId="169" fontId="4" fillId="0" borderId="1" xfId="11" applyBorder="1" applyAlignment="1">
      <alignment vertical="center"/>
    </xf>
    <xf numFmtId="43" fontId="4" fillId="0" borderId="1" xfId="11" applyNumberFormat="1" applyBorder="1" applyAlignment="1">
      <alignment vertical="center"/>
    </xf>
    <xf numFmtId="43" fontId="4" fillId="0" borderId="0" xfId="11" applyNumberFormat="1" applyBorder="1" applyAlignment="1">
      <alignment vertical="center"/>
    </xf>
    <xf numFmtId="169" fontId="4" fillId="0" borderId="0" xfId="11" applyBorder="1" applyAlignment="1">
      <alignment vertical="center"/>
    </xf>
    <xf numFmtId="9" fontId="4" fillId="0" borderId="3" xfId="40" applyNumberFormat="1" applyAlignment="1">
      <alignment vertical="center"/>
      <protection locked="0"/>
    </xf>
    <xf numFmtId="9" fontId="4" fillId="0" borderId="1" xfId="35" applyNumberFormat="1" applyAlignment="1">
      <alignment vertical="center"/>
    </xf>
    <xf numFmtId="164" fontId="0" fillId="7" borderId="0" xfId="51" applyNumberFormat="1" applyFont="1" applyAlignment="1">
      <alignment vertical="center"/>
    </xf>
    <xf numFmtId="169" fontId="0" fillId="7" borderId="0" xfId="11" applyFont="1" applyFill="1" applyAlignment="1">
      <alignment vertical="center"/>
    </xf>
    <xf numFmtId="164" fontId="4" fillId="7" borderId="0" xfId="51" applyNumberFormat="1" applyAlignment="1">
      <alignment vertical="center"/>
    </xf>
    <xf numFmtId="164" fontId="4" fillId="0" borderId="0" xfId="9" applyFill="1" applyBorder="1" applyAlignment="1" applyProtection="1">
      <alignment vertical="center"/>
      <protection locked="0"/>
    </xf>
    <xf numFmtId="164" fontId="4" fillId="0" borderId="1" xfId="9" applyBorder="1" applyAlignment="1">
      <alignment vertical="center"/>
    </xf>
    <xf numFmtId="164" fontId="4" fillId="0" borderId="0" xfId="35" applyNumberFormat="1" applyBorder="1" applyAlignment="1">
      <alignment vertical="center"/>
    </xf>
    <xf numFmtId="164" fontId="18" fillId="0" borderId="0" xfId="9" applyFont="1" applyBorder="1" applyAlignment="1">
      <alignment vertical="center"/>
    </xf>
    <xf numFmtId="164" fontId="18" fillId="0" borderId="12" xfId="9" applyFont="1" applyBorder="1" applyAlignment="1">
      <alignment vertical="center"/>
    </xf>
    <xf numFmtId="0" fontId="0" fillId="0" borderId="0" xfId="0" applyFont="1" applyAlignment="1">
      <alignment horizontal="left" vertical="center" indent="1"/>
    </xf>
    <xf numFmtId="185" fontId="4" fillId="5" borderId="0" xfId="38" applyNumberFormat="1" applyAlignment="1">
      <alignment vertical="center"/>
    </xf>
    <xf numFmtId="0" fontId="0" fillId="0" borderId="0" xfId="0" applyFill="1" applyAlignment="1">
      <alignment horizontal="left" vertical="center"/>
    </xf>
    <xf numFmtId="0" fontId="4" fillId="0" borderId="0" xfId="1" applyFont="1" applyFill="1">
      <alignment vertical="center"/>
    </xf>
    <xf numFmtId="0" fontId="8" fillId="0" borderId="0" xfId="29" quotePrefix="1" applyFill="1" applyBorder="1">
      <alignment vertical="center"/>
    </xf>
    <xf numFmtId="166" fontId="4" fillId="4" borderId="2" xfId="37" applyNumberFormat="1" applyAlignment="1">
      <alignment vertical="center"/>
      <protection locked="0"/>
    </xf>
    <xf numFmtId="0" fontId="23" fillId="0" borderId="0" xfId="0" applyFont="1" applyAlignment="1">
      <alignment vertical="center"/>
    </xf>
    <xf numFmtId="166" fontId="0" fillId="0" borderId="0" xfId="52" applyNumberFormat="1" applyFont="1" applyAlignment="1">
      <alignment vertical="center"/>
    </xf>
    <xf numFmtId="9" fontId="4" fillId="0" borderId="2" xfId="36" applyNumberFormat="1" applyAlignment="1">
      <protection locked="0"/>
    </xf>
    <xf numFmtId="166" fontId="4" fillId="4" borderId="2" xfId="52" applyNumberForma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left" vertical="center"/>
    </xf>
    <xf numFmtId="166" fontId="4" fillId="0" borderId="3" xfId="40" applyNumberFormat="1" applyAlignment="1">
      <alignment vertical="center"/>
      <protection locked="0"/>
    </xf>
    <xf numFmtId="0" fontId="4" fillId="0" borderId="3" xfId="40" applyAlignment="1">
      <alignment vertical="center"/>
      <protection locked="0"/>
    </xf>
    <xf numFmtId="166" fontId="4" fillId="37" borderId="3" xfId="53" applyFill="1" applyBorder="1" applyAlignment="1" applyProtection="1">
      <alignment vertical="center"/>
      <protection locked="0"/>
    </xf>
    <xf numFmtId="166" fontId="0" fillId="0" borderId="0" xfId="52" applyFont="1" applyAlignment="1">
      <alignment vertical="center"/>
    </xf>
    <xf numFmtId="166" fontId="0" fillId="0" borderId="0" xfId="52" applyFont="1" applyAlignment="1">
      <alignment horizontal="left" vertical="center"/>
    </xf>
    <xf numFmtId="166" fontId="0" fillId="0" borderId="0" xfId="52" applyFont="1" applyAlignment="1">
      <alignment horizontal="left" vertical="center" indent="1"/>
    </xf>
    <xf numFmtId="166" fontId="4" fillId="37" borderId="3" xfId="52" applyFill="1" applyBorder="1" applyAlignment="1" applyProtection="1">
      <alignment vertical="center"/>
      <protection locked="0"/>
    </xf>
    <xf numFmtId="43" fontId="4" fillId="0" borderId="0" xfId="11" applyNumberFormat="1" applyFill="1" applyAlignment="1">
      <alignment vertical="center"/>
    </xf>
    <xf numFmtId="0" fontId="0" fillId="0" borderId="0" xfId="0">
      <alignment vertical="center"/>
    </xf>
    <xf numFmtId="167" fontId="4" fillId="0" borderId="2" xfId="54" applyBorder="1" applyAlignment="1" applyProtection="1">
      <alignment vertical="center"/>
      <protection locked="0"/>
    </xf>
    <xf numFmtId="167" fontId="4" fillId="0" borderId="1" xfId="54" applyBorder="1" applyAlignment="1">
      <alignment vertical="center"/>
    </xf>
    <xf numFmtId="0" fontId="10" fillId="0" borderId="0" xfId="4" applyNumberFormat="1" applyAlignment="1">
      <alignment vertical="center"/>
    </xf>
    <xf numFmtId="167" fontId="4" fillId="0" borderId="0" xfId="54" applyBorder="1" applyAlignment="1" applyProtection="1">
      <alignment vertical="center"/>
      <protection locked="0"/>
    </xf>
    <xf numFmtId="167" fontId="4" fillId="0" borderId="0" xfId="54" applyBorder="1" applyAlignment="1">
      <alignment vertical="center"/>
    </xf>
    <xf numFmtId="166" fontId="4" fillId="4" borderId="2" xfId="53" applyFill="1" applyBorder="1" applyAlignment="1" applyProtection="1">
      <alignment vertical="center"/>
      <protection locked="0"/>
    </xf>
    <xf numFmtId="164" fontId="4" fillId="4" borderId="2" xfId="49" applyFill="1" applyBorder="1" applyAlignment="1" applyProtection="1">
      <alignment vertical="center"/>
      <protection locked="0"/>
    </xf>
    <xf numFmtId="164" fontId="4" fillId="5" borderId="0" xfId="49" applyFill="1" applyAlignment="1">
      <alignment vertical="center"/>
    </xf>
    <xf numFmtId="165" fontId="4" fillId="4" borderId="2" xfId="50" applyFill="1" applyBorder="1" applyAlignment="1" applyProtection="1">
      <alignment vertical="center"/>
      <protection locked="0"/>
    </xf>
    <xf numFmtId="165" fontId="4" fillId="5" borderId="0" xfId="50" applyFill="1" applyAlignment="1">
      <alignment vertical="center"/>
    </xf>
    <xf numFmtId="0" fontId="7" fillId="0" borderId="0" xfId="0" applyFont="1" applyAlignment="1">
      <alignment horizontal="right" vertical="center"/>
    </xf>
    <xf numFmtId="166" fontId="4" fillId="0" borderId="2" xfId="53" applyBorder="1" applyAlignment="1" applyProtection="1">
      <alignment vertical="center"/>
      <protection locked="0"/>
    </xf>
    <xf numFmtId="0" fontId="12" fillId="0" borderId="0" xfId="42" applyAlignment="1">
      <alignment vertical="center"/>
    </xf>
    <xf numFmtId="186" fontId="4" fillId="37" borderId="1" xfId="35" applyNumberFormat="1" applyFill="1" applyAlignment="1">
      <alignment vertical="center"/>
    </xf>
    <xf numFmtId="164" fontId="18" fillId="0" borderId="0" xfId="49" applyFont="1" applyAlignment="1">
      <alignment vertical="center"/>
    </xf>
    <xf numFmtId="165" fontId="4" fillId="0" borderId="1" xfId="50" applyBorder="1" applyAlignment="1">
      <alignment vertical="center"/>
    </xf>
    <xf numFmtId="167" fontId="0" fillId="0" borderId="0" xfId="54" applyFont="1">
      <alignment vertical="center"/>
    </xf>
    <xf numFmtId="164" fontId="4" fillId="0" borderId="2" xfId="49" applyBorder="1" applyProtection="1">
      <alignment vertical="center"/>
      <protection locked="0"/>
    </xf>
    <xf numFmtId="164" fontId="4" fillId="6" borderId="0" xfId="39" applyNumberFormat="1" applyAlignment="1">
      <alignment vertical="center"/>
    </xf>
    <xf numFmtId="165" fontId="4" fillId="4" borderId="2" xfId="37" applyNumberFormat="1" applyAlignment="1">
      <alignment vertical="center"/>
      <protection locked="0"/>
    </xf>
    <xf numFmtId="0" fontId="0" fillId="0" borderId="3" xfId="40" applyFont="1" applyAlignment="1">
      <alignment vertical="center"/>
      <protection locked="0"/>
    </xf>
    <xf numFmtId="164" fontId="4" fillId="0" borderId="2" xfId="49" applyBorder="1" applyAlignment="1" applyProtection="1">
      <alignment vertical="center"/>
      <protection locked="0"/>
    </xf>
    <xf numFmtId="186" fontId="0" fillId="0" borderId="0" xfId="54" applyNumberFormat="1" applyFont="1" applyAlignment="1">
      <alignment vertical="center"/>
    </xf>
    <xf numFmtId="186" fontId="4" fillId="4" borderId="2" xfId="54" applyNumberFormat="1" applyFill="1" applyBorder="1" applyAlignment="1" applyProtection="1">
      <alignment vertical="center"/>
      <protection locked="0"/>
    </xf>
    <xf numFmtId="167" fontId="0" fillId="0" borderId="0" xfId="54" applyFont="1" applyAlignment="1">
      <alignment vertical="center"/>
    </xf>
    <xf numFmtId="167" fontId="4" fillId="0" borderId="1" xfId="35" applyNumberFormat="1" applyAlignment="1">
      <alignment vertical="center"/>
    </xf>
    <xf numFmtId="167" fontId="4" fillId="4" borderId="2" xfId="37" applyNumberFormat="1" applyAlignment="1">
      <alignment vertical="center"/>
      <protection locked="0"/>
    </xf>
    <xf numFmtId="0" fontId="4" fillId="0" borderId="0" xfId="0" applyFont="1" applyAlignment="1">
      <alignment horizontal="center" vertical="top"/>
    </xf>
    <xf numFmtId="167" fontId="4" fillId="0" borderId="3" xfId="54" applyBorder="1" applyAlignment="1" applyProtection="1">
      <alignment vertical="center"/>
      <protection locked="0"/>
    </xf>
    <xf numFmtId="167" fontId="4" fillId="5" borderId="0" xfId="54" applyFill="1">
      <alignment vertical="center"/>
    </xf>
    <xf numFmtId="167" fontId="4" fillId="5" borderId="0" xfId="54" applyFill="1" applyAlignment="1">
      <alignment vertical="center"/>
    </xf>
    <xf numFmtId="167" fontId="0" fillId="38" borderId="0" xfId="54" applyFont="1" applyFill="1" applyAlignment="1">
      <alignment vertical="center"/>
    </xf>
    <xf numFmtId="0" fontId="80" fillId="0" borderId="0" xfId="29" applyFont="1" applyFill="1" applyBorder="1">
      <alignment vertical="center"/>
    </xf>
    <xf numFmtId="0" fontId="81" fillId="0" borderId="0" xfId="0" applyFont="1" applyAlignment="1">
      <alignment vertical="center"/>
    </xf>
    <xf numFmtId="0" fontId="82" fillId="8" borderId="8" xfId="0" applyFont="1" applyFill="1" applyBorder="1" applyAlignment="1"/>
    <xf numFmtId="0" fontId="81" fillId="0" borderId="0" xfId="0" applyFont="1" applyBorder="1" applyAlignment="1">
      <alignment vertical="center"/>
    </xf>
    <xf numFmtId="164" fontId="81" fillId="0" borderId="0" xfId="49" applyFont="1" applyAlignment="1">
      <alignment vertical="center"/>
    </xf>
    <xf numFmtId="0" fontId="81" fillId="0" borderId="0" xfId="0" applyFont="1">
      <alignment vertical="center"/>
    </xf>
    <xf numFmtId="0" fontId="81" fillId="0" borderId="0" xfId="0" applyFont="1" applyFill="1" applyBorder="1" applyAlignment="1">
      <alignment vertical="center"/>
    </xf>
    <xf numFmtId="0" fontId="82" fillId="8" borderId="8" xfId="0" applyFont="1" applyFill="1" applyBorder="1" applyAlignment="1">
      <alignment horizontal="center" vertical="top"/>
    </xf>
    <xf numFmtId="0" fontId="81" fillId="0" borderId="0" xfId="0" applyFont="1" applyAlignment="1">
      <alignment horizontal="center" vertical="top"/>
    </xf>
    <xf numFmtId="9" fontId="4" fillId="7" borderId="0" xfId="51" applyNumberFormat="1">
      <alignment vertical="center"/>
    </xf>
    <xf numFmtId="9" fontId="4" fillId="7" borderId="0" xfId="51" applyNumberFormat="1" applyAlignment="1">
      <alignment vertical="center"/>
    </xf>
    <xf numFmtId="9" fontId="0" fillId="7" borderId="0" xfId="51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0" fillId="7" borderId="0" xfId="49" applyFont="1" applyFill="1" applyAlignment="1">
      <alignment vertical="center"/>
    </xf>
    <xf numFmtId="185" fontId="4" fillId="0" borderId="3" xfId="40" applyNumberFormat="1" applyAlignment="1">
      <alignment vertical="center"/>
      <protection locked="0"/>
    </xf>
    <xf numFmtId="0" fontId="4" fillId="5" borderId="0" xfId="38" quotePrefix="1">
      <alignment vertical="center"/>
    </xf>
    <xf numFmtId="0" fontId="0" fillId="8" borderId="0" xfId="59" applyFont="1" applyAlignment="1">
      <alignment vertical="center"/>
    </xf>
    <xf numFmtId="0" fontId="0" fillId="0" borderId="0" xfId="0">
      <alignment vertical="center"/>
    </xf>
    <xf numFmtId="164" fontId="4" fillId="0" borderId="1" xfId="49" applyBorder="1">
      <alignment vertical="center"/>
    </xf>
    <xf numFmtId="0" fontId="83" fillId="0" borderId="0" xfId="0" applyFont="1" applyAlignment="1">
      <alignment horizontal="left" vertical="center" indent="1"/>
    </xf>
    <xf numFmtId="0" fontId="0" fillId="0" borderId="0" xfId="0">
      <alignment vertical="center"/>
    </xf>
    <xf numFmtId="167" fontId="4" fillId="0" borderId="0" xfId="54" applyFill="1">
      <alignment vertical="center"/>
    </xf>
    <xf numFmtId="0" fontId="21" fillId="8" borderId="0" xfId="59" applyNumberFormat="1" applyFont="1" applyAlignment="1">
      <alignment vertical="center"/>
    </xf>
    <xf numFmtId="164" fontId="4" fillId="8" borderId="0" xfId="59" applyNumberFormat="1" applyBorder="1" applyAlignment="1" applyProtection="1">
      <alignment vertical="center"/>
      <protection locked="0"/>
    </xf>
    <xf numFmtId="166" fontId="0" fillId="8" borderId="0" xfId="59" applyNumberFormat="1" applyFont="1" applyAlignment="1">
      <alignment vertical="center"/>
    </xf>
    <xf numFmtId="0" fontId="4" fillId="0" borderId="2" xfId="36" applyAlignment="1">
      <alignment vertical="center"/>
      <protection locked="0"/>
    </xf>
    <xf numFmtId="0" fontId="84" fillId="0" borderId="0" xfId="42" applyFont="1" applyAlignment="1">
      <alignment vertical="center"/>
    </xf>
    <xf numFmtId="164" fontId="84" fillId="0" borderId="0" xfId="42" applyNumberFormat="1" applyFont="1" applyAlignment="1">
      <alignment vertical="center"/>
    </xf>
    <xf numFmtId="3" fontId="4" fillId="0" borderId="2" xfId="36" applyNumberFormat="1" applyAlignment="1">
      <alignment vertical="center"/>
      <protection locked="0"/>
    </xf>
    <xf numFmtId="164" fontId="4" fillId="0" borderId="12" xfId="35" applyNumberFormat="1" applyBorder="1" applyAlignment="1">
      <alignment vertical="center"/>
    </xf>
    <xf numFmtId="187" fontId="10" fillId="0" borderId="0" xfId="4" applyNumberFormat="1" applyAlignment="1">
      <alignment vertical="center"/>
    </xf>
    <xf numFmtId="167" fontId="83" fillId="5" borderId="0" xfId="38" applyNumberFormat="1" applyFont="1" applyAlignment="1">
      <alignment vertical="center"/>
    </xf>
    <xf numFmtId="167" fontId="83" fillId="0" borderId="0" xfId="52" applyNumberFormat="1" applyFont="1" applyAlignment="1">
      <alignment vertical="center"/>
    </xf>
    <xf numFmtId="165" fontId="0" fillId="0" borderId="0" xfId="50" applyFont="1">
      <alignment vertical="center"/>
    </xf>
    <xf numFmtId="165" fontId="4" fillId="0" borderId="2" xfId="36" applyNumberFormat="1" applyAlignment="1">
      <alignment vertical="center"/>
      <protection locked="0"/>
    </xf>
    <xf numFmtId="3" fontId="10" fillId="0" borderId="0" xfId="4" applyNumberFormat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34" applyFont="1" applyFill="1" applyAlignment="1">
      <alignment vertical="center"/>
    </xf>
    <xf numFmtId="0" fontId="0" fillId="0" borderId="0" xfId="34" applyFont="1" applyFill="1" applyAlignment="1">
      <alignment horizontal="left" vertical="center" indent="2"/>
    </xf>
    <xf numFmtId="233" fontId="4" fillId="0" borderId="1" xfId="35" applyNumberFormat="1" applyAlignment="1">
      <alignment vertical="center"/>
    </xf>
    <xf numFmtId="0" fontId="84" fillId="0" borderId="0" xfId="42" applyFont="1">
      <alignment vertical="center"/>
    </xf>
    <xf numFmtId="169" fontId="4" fillId="3" borderId="2" xfId="34" applyNumberFormat="1" applyBorder="1" applyAlignment="1" applyProtection="1">
      <alignment vertical="center"/>
      <protection locked="0"/>
    </xf>
    <xf numFmtId="164" fontId="4" fillId="3" borderId="1" xfId="49" applyFont="1" applyFill="1" applyBorder="1" applyAlignment="1">
      <alignment vertical="center"/>
    </xf>
    <xf numFmtId="164" fontId="4" fillId="3" borderId="1" xfId="34" applyNumberFormat="1" applyBorder="1" applyAlignment="1">
      <alignment vertical="center"/>
    </xf>
    <xf numFmtId="0" fontId="4" fillId="0" borderId="1" xfId="35" applyAlignment="1">
      <alignment vertical="center"/>
    </xf>
    <xf numFmtId="167" fontId="4" fillId="0" borderId="1" xfId="35" applyNumberFormat="1">
      <alignment vertical="center"/>
    </xf>
    <xf numFmtId="167" fontId="4" fillId="3" borderId="0" xfId="34" applyNumberFormat="1" applyAlignment="1">
      <alignment vertical="center"/>
    </xf>
    <xf numFmtId="0" fontId="81" fillId="8" borderId="0" xfId="59" applyFont="1" applyAlignment="1">
      <alignment vertical="center"/>
    </xf>
    <xf numFmtId="0" fontId="3" fillId="8" borderId="0" xfId="59" applyFont="1" applyAlignment="1">
      <alignment vertical="center"/>
    </xf>
    <xf numFmtId="0" fontId="15" fillId="8" borderId="0" xfId="59" applyFont="1" applyAlignment="1">
      <alignment vertical="center"/>
    </xf>
    <xf numFmtId="0" fontId="21" fillId="8" borderId="0" xfId="59" applyNumberFormat="1" applyFont="1">
      <alignment vertical="center"/>
    </xf>
    <xf numFmtId="165" fontId="0" fillId="8" borderId="0" xfId="59" applyNumberFormat="1" applyFont="1">
      <alignment vertical="center"/>
    </xf>
    <xf numFmtId="0" fontId="7" fillId="0" borderId="0" xfId="33" applyAlignment="1">
      <alignment horizontal="left" vertical="center" indent="1"/>
    </xf>
    <xf numFmtId="164" fontId="7" fillId="0" borderId="1" xfId="35" applyNumberFormat="1" applyFont="1" applyAlignment="1">
      <alignment vertical="center"/>
    </xf>
    <xf numFmtId="0" fontId="12" fillId="0" borderId="0" xfId="42" applyFont="1">
      <alignment vertical="center"/>
    </xf>
    <xf numFmtId="185" fontId="4" fillId="0" borderId="1" xfId="35" applyNumberFormat="1" applyAlignment="1">
      <alignment vertical="center"/>
    </xf>
    <xf numFmtId="186" fontId="4" fillId="3" borderId="0" xfId="34" applyNumberFormat="1" applyAlignment="1">
      <alignment vertical="center"/>
    </xf>
    <xf numFmtId="164" fontId="4" fillId="39" borderId="0" xfId="9" applyFill="1" applyAlignment="1">
      <alignment vertical="center"/>
    </xf>
    <xf numFmtId="10" fontId="4" fillId="0" borderId="3" xfId="40" applyNumberFormat="1" applyAlignment="1">
      <alignment vertical="center"/>
      <protection locked="0"/>
    </xf>
    <xf numFmtId="167" fontId="4" fillId="3" borderId="1" xfId="34" applyNumberFormat="1" applyBorder="1" applyAlignment="1">
      <alignment vertical="center"/>
    </xf>
    <xf numFmtId="10" fontId="4" fillId="0" borderId="3" xfId="40" applyNumberFormat="1">
      <alignment vertical="center"/>
      <protection locked="0"/>
    </xf>
    <xf numFmtId="186" fontId="4" fillId="3" borderId="1" xfId="34" applyNumberFormat="1" applyBorder="1" applyAlignment="1">
      <alignment vertical="center"/>
    </xf>
    <xf numFmtId="167" fontId="4" fillId="37" borderId="1" xfId="54" applyFill="1" applyBorder="1" applyAlignment="1">
      <alignment vertical="center"/>
    </xf>
    <xf numFmtId="167" fontId="4" fillId="4" borderId="2" xfId="54" applyFill="1" applyBorder="1" applyAlignment="1" applyProtection="1">
      <alignment vertical="center"/>
      <protection locked="0"/>
    </xf>
    <xf numFmtId="166" fontId="4" fillId="39" borderId="0" xfId="38" applyNumberFormat="1" applyFill="1" applyAlignment="1">
      <alignment vertical="center"/>
    </xf>
    <xf numFmtId="9" fontId="4" fillId="3" borderId="0" xfId="34" applyNumberFormat="1" applyAlignment="1">
      <alignment vertical="center"/>
    </xf>
    <xf numFmtId="166" fontId="4" fillId="0" borderId="2" xfId="36" applyNumberFormat="1" applyAlignment="1">
      <alignment vertical="center"/>
      <protection locked="0"/>
    </xf>
    <xf numFmtId="0" fontId="84" fillId="0" borderId="0" xfId="42" applyNumberFormat="1" applyFont="1" applyAlignment="1">
      <alignment vertical="center"/>
    </xf>
    <xf numFmtId="167" fontId="83" fillId="0" borderId="1" xfId="35" applyNumberFormat="1" applyFont="1" applyAlignment="1">
      <alignment vertical="center"/>
    </xf>
    <xf numFmtId="166" fontId="4" fillId="0" borderId="0" xfId="53" applyFill="1" applyBorder="1" applyAlignment="1">
      <alignment vertical="center"/>
    </xf>
    <xf numFmtId="185" fontId="4" fillId="3" borderId="3" xfId="34" applyNumberFormat="1" applyBorder="1" applyAlignment="1" applyProtection="1">
      <alignment vertical="center"/>
      <protection locked="0"/>
    </xf>
    <xf numFmtId="0" fontId="4" fillId="6" borderId="0" xfId="39" applyAlignment="1">
      <alignment vertical="center"/>
    </xf>
    <xf numFmtId="0" fontId="4" fillId="6" borderId="0" xfId="39" applyNumberFormat="1" applyAlignment="1">
      <alignment vertical="center"/>
    </xf>
    <xf numFmtId="186" fontId="4" fillId="0" borderId="3" xfId="40" applyNumberFormat="1" applyAlignment="1">
      <alignment vertical="center"/>
      <protection locked="0"/>
    </xf>
    <xf numFmtId="0" fontId="7" fillId="0" borderId="0" xfId="29" quotePrefix="1" applyFont="1" applyFill="1" applyBorder="1">
      <alignment vertical="center"/>
    </xf>
    <xf numFmtId="167" fontId="4" fillId="0" borderId="2" xfId="36" applyNumberFormat="1" applyAlignment="1">
      <alignment vertical="center"/>
      <protection locked="0"/>
    </xf>
    <xf numFmtId="49" fontId="0" fillId="0" borderId="0" xfId="62" applyFont="1" applyAlignment="1">
      <alignment vertical="center" wrapText="1"/>
    </xf>
    <xf numFmtId="164" fontId="4" fillId="40" borderId="2" xfId="36" applyNumberFormat="1" applyFill="1" applyAlignment="1">
      <alignment vertical="center"/>
      <protection locked="0"/>
    </xf>
    <xf numFmtId="164" fontId="4" fillId="42" borderId="2" xfId="37" applyNumberFormat="1" applyFill="1" applyAlignment="1">
      <alignment vertical="center"/>
      <protection locked="0"/>
    </xf>
    <xf numFmtId="9" fontId="4" fillId="4" borderId="2" xfId="37" applyNumberFormat="1" applyAlignment="1">
      <alignment vertical="center"/>
      <protection locked="0"/>
    </xf>
    <xf numFmtId="0" fontId="0" fillId="41" borderId="0" xfId="0" applyFill="1" applyAlignment="1">
      <alignment vertical="center"/>
    </xf>
    <xf numFmtId="0" fontId="0" fillId="41" borderId="0" xfId="34" applyFont="1" applyFill="1" applyAlignment="1">
      <alignment vertical="center"/>
    </xf>
    <xf numFmtId="233" fontId="0" fillId="40" borderId="0" xfId="34" applyNumberFormat="1" applyFont="1" applyFill="1">
      <alignment vertical="center"/>
    </xf>
    <xf numFmtId="164" fontId="4" fillId="4" borderId="2" xfId="37" applyNumberFormat="1">
      <alignment vertical="center"/>
      <protection locked="0"/>
    </xf>
    <xf numFmtId="164" fontId="4" fillId="37" borderId="1" xfId="35" applyNumberFormat="1" applyFill="1" applyAlignment="1">
      <alignment vertical="center"/>
    </xf>
  </cellXfs>
  <cellStyles count="705">
    <cellStyle name="_x000a_shell=progma" xfId="1"/>
    <cellStyle name="%" xfId="2"/>
    <cellStyle name="% 2" xfId="72"/>
    <cellStyle name="% 2 2" xfId="73"/>
    <cellStyle name="% 2 2 2" xfId="74"/>
    <cellStyle name="% 2 2 3" xfId="75"/>
    <cellStyle name="% 2 3" xfId="76"/>
    <cellStyle name="% 2 4" xfId="77"/>
    <cellStyle name="% 2 5" xfId="78"/>
    <cellStyle name="% 3" xfId="79"/>
    <cellStyle name="% 3 2" xfId="80"/>
    <cellStyle name="% 3 3" xfId="81"/>
    <cellStyle name="% 4" xfId="82"/>
    <cellStyle name="% 5" xfId="83"/>
    <cellStyle name="% 6" xfId="84"/>
    <cellStyle name="% 7" xfId="85"/>
    <cellStyle name="% 8" xfId="71"/>
    <cellStyle name="%_FT_AME_mini_models_deliverables_2Q08_mobile" xfId="86"/>
    <cellStyle name="%_Mobile_Q1_analysis" xfId="87"/>
    <cellStyle name="@_x000a_" xfId="88"/>
    <cellStyle name="_%(SignOnly)" xfId="89"/>
    <cellStyle name="_%(SignOnly)_AfricaMiddleEastMobileDemand3Q2005" xfId="90"/>
    <cellStyle name="_%(SignOnly)_AME Mobile Demand and Data Aggregation - 1Q06" xfId="91"/>
    <cellStyle name="_%(SignOnly)_AP Mobile Demand Aggregation and Check file - 1Q06 - USE THIS ONE" xfId="92"/>
    <cellStyle name="_%(SignOnly)_AP Mobile Demand Check File 1q2006 v.Linked" xfId="93"/>
    <cellStyle name="_%(SignOnly)_Definitions" xfId="94"/>
    <cellStyle name="_%(SignOnly)_FCMBEMEA_R" xfId="95"/>
    <cellStyle name="_%(SignOnly)_FCMBLABRA" xfId="96"/>
    <cellStyle name="_%(SignOnly)_MTN_Custom_Forecasts_Q1_2008" xfId="97"/>
    <cellStyle name="_%(SignOnly)_PakistabMob2005" xfId="98"/>
    <cellStyle name="_%(SignSpaceOnly)" xfId="99"/>
    <cellStyle name="_%(SignSpaceOnly) 2" xfId="100"/>
    <cellStyle name="_%(SignSpaceOnly) 3" xfId="101"/>
    <cellStyle name="_%(SignSpaceOnly) 4" xfId="102"/>
    <cellStyle name="_%(SignSpaceOnly)_AfricaMiddleEastMobileDemand3Q2005" xfId="103"/>
    <cellStyle name="_%(SignSpaceOnly)_AME Mobile Demand and Data Aggregation - 1Q06" xfId="104"/>
    <cellStyle name="_%(SignSpaceOnly)_AP Mobile Demand Aggregation and Check file - 1Q06 - USE THIS ONE" xfId="105"/>
    <cellStyle name="_%(SignSpaceOnly)_AP Mobile Demand Check File 1q2006 v.Linked" xfId="106"/>
    <cellStyle name="_%(SignSpaceOnly)_Definitions" xfId="107"/>
    <cellStyle name="_%(SignSpaceOnly)_FCMBEMEA_R" xfId="108"/>
    <cellStyle name="_%(SignSpaceOnly)_FCMBLABRA" xfId="109"/>
    <cellStyle name="_%(SignSpaceOnly)_MTN_Custom_Forecasts_Q1_2008" xfId="110"/>
    <cellStyle name="_%(SignSpaceOnly)_PakistabMob2005" xfId="111"/>
    <cellStyle name="_Column1" xfId="112"/>
    <cellStyle name="_Column1_GF-Kennzahlen" xfId="113"/>
    <cellStyle name="_Column1_kgfums" xfId="114"/>
    <cellStyle name="_Column1_KMR-back up-Folien Pa 2006 04 12" xfId="115"/>
    <cellStyle name="_Column1_KMR-back up-Folien Pa 2006 04 121" xfId="116"/>
    <cellStyle name="_Column1_KMR-back up-Folien Pa 2006 04 124" xfId="117"/>
    <cellStyle name="_Column1_Säulen" xfId="118"/>
    <cellStyle name="_Column1_Vorjahreswerte Anpassung 06 2001" xfId="119"/>
    <cellStyle name="_Column2" xfId="120"/>
    <cellStyle name="_Column2_GF-Kennzahlen" xfId="121"/>
    <cellStyle name="_Column2_kgfums" xfId="122"/>
    <cellStyle name="_Column2_KMR-back up-Folien Pa 2006 04 12" xfId="123"/>
    <cellStyle name="_Column2_KMR-back up-Folien Pa 2006 04 121" xfId="124"/>
    <cellStyle name="_Column2_KMR-back up-Folien Pa 2006 04 124" xfId="125"/>
    <cellStyle name="_Column2_Säulen" xfId="126"/>
    <cellStyle name="_Column2_Vorjahreswerte Anpassung 06 2001" xfId="127"/>
    <cellStyle name="_Column3" xfId="128"/>
    <cellStyle name="_Column3_GF-Kennzahlen" xfId="129"/>
    <cellStyle name="_Column3_kgfums" xfId="130"/>
    <cellStyle name="_Column3_KMR-back up-Folien Pa 2006 04 12" xfId="131"/>
    <cellStyle name="_Column3_KMR-back up-Folien Pa 2006 04 121" xfId="132"/>
    <cellStyle name="_Column3_KMR-back up-Folien Pa 2006 04 124" xfId="133"/>
    <cellStyle name="_Column3_Säulen" xfId="134"/>
    <cellStyle name="_Column3_Vorjahreswerte Anpassung 06 2001" xfId="135"/>
    <cellStyle name="_Column4" xfId="136"/>
    <cellStyle name="_Column4_GF-Kennzahlen" xfId="137"/>
    <cellStyle name="_Column4_kgfums" xfId="138"/>
    <cellStyle name="_Column4_KMR-back up-Folien Pa 2006 04 12" xfId="139"/>
    <cellStyle name="_Column4_KMR-back up-Folien Pa 2006 04 121" xfId="140"/>
    <cellStyle name="_Column4_KMR-back up-Folien Pa 2006 04 124" xfId="141"/>
    <cellStyle name="_Column4_Säulen" xfId="142"/>
    <cellStyle name="_Column4_Vorjahreswerte Anpassung 06 2001" xfId="143"/>
    <cellStyle name="_Column5" xfId="144"/>
    <cellStyle name="_Column5_GF-Kennzahlen" xfId="145"/>
    <cellStyle name="_Column5_kgfums" xfId="146"/>
    <cellStyle name="_Column5_KMR-back up-Folien Pa 2006 04 12" xfId="147"/>
    <cellStyle name="_Column5_KMR-back up-Folien Pa 2006 04 121" xfId="148"/>
    <cellStyle name="_Column5_KMR-back up-Folien Pa 2006 04 124" xfId="149"/>
    <cellStyle name="_Column5_Säulen" xfId="150"/>
    <cellStyle name="_Column5_Vorjahreswerte Anpassung 06 2001" xfId="151"/>
    <cellStyle name="_Column6" xfId="152"/>
    <cellStyle name="_Column6_GF-Kennzahlen" xfId="153"/>
    <cellStyle name="_Column6_kgfums" xfId="154"/>
    <cellStyle name="_Column6_KMR-back up-Folien Pa 2006 04 12" xfId="155"/>
    <cellStyle name="_Column6_KMR-back up-Folien Pa 2006 04 121" xfId="156"/>
    <cellStyle name="_Column6_KMR-back up-Folien Pa 2006 04 124" xfId="157"/>
    <cellStyle name="_Column6_Säulen" xfId="158"/>
    <cellStyle name="_Column6_Vorjahreswerte Anpassung 06 2001" xfId="159"/>
    <cellStyle name="_Column7" xfId="160"/>
    <cellStyle name="_Column7_GF-Kennzahlen" xfId="161"/>
    <cellStyle name="_Column7_kgfums" xfId="162"/>
    <cellStyle name="_Column7_KMR-back up-Folien Pa 2006 04 12" xfId="163"/>
    <cellStyle name="_Column7_KMR-back up-Folien Pa 2006 04 121" xfId="164"/>
    <cellStyle name="_Column7_KMR-back up-Folien Pa 2006 04 124" xfId="165"/>
    <cellStyle name="_Column7_Säulen" xfId="166"/>
    <cellStyle name="_Column7_Vorjahreswerte Anpassung 06 2001" xfId="167"/>
    <cellStyle name="_Comma" xfId="168"/>
    <cellStyle name="_Comma 2" xfId="169"/>
    <cellStyle name="_Comma 3" xfId="170"/>
    <cellStyle name="_Comma 4" xfId="171"/>
    <cellStyle name="_Comma_2Q08 AME Mobile Demand Aggregation copy" xfId="172"/>
    <cellStyle name="_Comma_AfricaMiddleEastMobileDemand3Q2005" xfId="173"/>
    <cellStyle name="_Comma_AME Mobile Demand and Data Aggregation - 1Q06" xfId="174"/>
    <cellStyle name="_Comma_AP Mobile Demand Aggregation and Check file - 1Q06 - USE THIS ONE" xfId="175"/>
    <cellStyle name="_Comma_AP Mobile Demand Check File 1q2006 v.Linked" xfId="176"/>
    <cellStyle name="_Comma_Definitions" xfId="177"/>
    <cellStyle name="_Comma_FCMBEMEA_R" xfId="178"/>
    <cellStyle name="_Comma_FCMBLABRA" xfId="179"/>
    <cellStyle name="_Comma_MTN_Custom_Forecasts_Q1_2008" xfId="180"/>
    <cellStyle name="_Comma_PakistabMob2005" xfId="181"/>
    <cellStyle name="_Currency" xfId="182"/>
    <cellStyle name="_Currency 2" xfId="183"/>
    <cellStyle name="_Currency 3" xfId="184"/>
    <cellStyle name="_Currency 4" xfId="185"/>
    <cellStyle name="_Currency_2Q08 AME Mobile Demand Aggregation copy" xfId="186"/>
    <cellStyle name="_Currency_AfricaMiddleEastMobileDemand3Q2005" xfId="187"/>
    <cellStyle name="_Currency_AME Mobile Demand and Data Aggregation - 1Q06" xfId="188"/>
    <cellStyle name="_Currency_AP Mobile Demand Aggregation and Check file - 1Q06 - USE THIS ONE" xfId="189"/>
    <cellStyle name="_Currency_AP Mobile Demand Check File 1q2006 v.Linked" xfId="190"/>
    <cellStyle name="_Currency_Definitions" xfId="191"/>
    <cellStyle name="_Currency_FCMBEMEA_R" xfId="192"/>
    <cellStyle name="_Currency_FCMBLABRA" xfId="193"/>
    <cellStyle name="_Currency_MTN_Custom_Forecasts_Q1_2008" xfId="194"/>
    <cellStyle name="_Currency_PakistabMob2005" xfId="195"/>
    <cellStyle name="_CurrencySpace" xfId="196"/>
    <cellStyle name="_CurrencySpace 2" xfId="197"/>
    <cellStyle name="_CurrencySpace 3" xfId="198"/>
    <cellStyle name="_CurrencySpace 4" xfId="199"/>
    <cellStyle name="_CurrencySpace_2Q08 AME Mobile Demand Aggregation copy" xfId="200"/>
    <cellStyle name="_CurrencySpace_AfricaMiddleEastMobileDemand3Q2005" xfId="201"/>
    <cellStyle name="_CurrencySpace_AME Mobile Demand and Data Aggregation - 1Q06" xfId="202"/>
    <cellStyle name="_CurrencySpace_AP Mobile Demand Aggregation and Check file - 1Q06 - USE THIS ONE" xfId="203"/>
    <cellStyle name="_CurrencySpace_AP Mobile Demand Check File 1q2006 v.Linked" xfId="204"/>
    <cellStyle name="_CurrencySpace_Definitions" xfId="205"/>
    <cellStyle name="_CurrencySpace_FCMBEMEA_R" xfId="206"/>
    <cellStyle name="_CurrencySpace_FCMBLABRA" xfId="207"/>
    <cellStyle name="_CurrencySpace_MTN_Custom_Forecasts_Q1_2008" xfId="208"/>
    <cellStyle name="_CurrencySpace_PakistabMob2005" xfId="209"/>
    <cellStyle name="_Data" xfId="210"/>
    <cellStyle name="_Data_030813 Überleitung &amp; Dash Board 2003" xfId="211"/>
    <cellStyle name="_Data_040727 ReviewMaßnahmen Juni 04" xfId="212"/>
    <cellStyle name="_Data_208-20004-v013" xfId="213"/>
    <cellStyle name="_Data_Auftragseingang" xfId="214"/>
    <cellStyle name="_Data_Budget-KPI 2004" xfId="215"/>
    <cellStyle name="_Data_EBIT nach SL" xfId="216"/>
    <cellStyle name="_Data_Ebita -Ebitda (ITS)" xfId="217"/>
    <cellStyle name="_Data_EBITDA nach SL" xfId="218"/>
    <cellStyle name="_Data_Eingabe KPI" xfId="219"/>
    <cellStyle name="_Data_Eingabe RFC" xfId="220"/>
    <cellStyle name="_Data_Eingabegabe-Sheet" xfId="221"/>
    <cellStyle name="_Data_Eingabe-Sheet" xfId="222"/>
    <cellStyle name="_Data_Eingabe-SL" xfId="223"/>
    <cellStyle name="_Data_Ereignisse die die TSI nicht zu vertreten hat 2002" xfId="224"/>
    <cellStyle name="_Data_Flash Apr 05" xfId="225"/>
    <cellStyle name="_Data_Flash Eckdaten" xfId="226"/>
    <cellStyle name="_Data_Flash März 05" xfId="227"/>
    <cellStyle name="_Data_Flash_2004" xfId="228"/>
    <cellStyle name="_Data_Flash_2004 o Entkonsolid" xfId="229"/>
    <cellStyle name="_Data_Flash_2004 ohne Entkonsolidierungen" xfId="230"/>
    <cellStyle name="_Data_Flash_IL_Eingabe_AKTUELL" xfId="231"/>
    <cellStyle name="_Data_Flash-Zahlen int Budget" xfId="232"/>
    <cellStyle name="_Data_GF-Kennzahlen" xfId="233"/>
    <cellStyle name="_Data_IL-Budget 2004 DTAG" xfId="234"/>
    <cellStyle name="_Data_Input für AR DTAG Q3 060202 final Rü Hr. Gärtner" xfId="235"/>
    <cellStyle name="_Data_Investitionen nach SL" xfId="236"/>
    <cellStyle name="_Data_Ist-KPI 2004" xfId="237"/>
    <cellStyle name="_Data_kgfums" xfId="238"/>
    <cellStyle name="_Data_KMR-back up-Folien Pa 2006 04 12" xfId="239"/>
    <cellStyle name="_Data_KMR-back up-Folien Pa 2006 04 121" xfId="240"/>
    <cellStyle name="_Data_KMR-back up-Folien Pa 2006 04 124" xfId="241"/>
    <cellStyle name="_Data_KPI" xfId="242"/>
    <cellStyle name="_Data_KPI IT" xfId="243"/>
    <cellStyle name="_Data_MMR-Report int Budget" xfId="244"/>
    <cellStyle name="_Data_MMR-Report_2004Teil1" xfId="245"/>
    <cellStyle name="_Data_MMR-Report_2004Teil1_neu" xfId="246"/>
    <cellStyle name="_Data_Personal nach SL" xfId="247"/>
    <cellStyle name="_Data_Personal-Aufträge (ITS)" xfId="248"/>
    <cellStyle name="_Data_Retrieve Flash 2003 030505" xfId="249"/>
    <cellStyle name="_Data_Retrieve KPI 2004" xfId="250"/>
    <cellStyle name="_Data_Retrieve MMR 2005" xfId="251"/>
    <cellStyle name="_Data_Retrieve_FLASH_2004 Forecast" xfId="252"/>
    <cellStyle name="_Data_Review&amp;Maßnahmen Jul 04" xfId="253"/>
    <cellStyle name="_Data_Roll FC Umsatz + EBITDA" xfId="254"/>
    <cellStyle name="_Data_Säulen" xfId="255"/>
    <cellStyle name="_Data_SL SI (II)" xfId="256"/>
    <cellStyle name="_Data_TSI Grafischer_Bericht_Template_TEC Herrn Heil mit Sternausrichtung" xfId="257"/>
    <cellStyle name="_Data_Übergabesheet MMR" xfId="258"/>
    <cellStyle name="_Data_Umsatz -Aussenumsatz (TCS)" xfId="259"/>
    <cellStyle name="_Data_Umsatz extern-intern für MMR" xfId="260"/>
    <cellStyle name="_Data_Umsatz nach SL" xfId="261"/>
    <cellStyle name="_Data_Umsatzstruktur GK Sep 05" xfId="262"/>
    <cellStyle name="_Data_Vorjahreswerte Anpassung 06 2001" xfId="263"/>
    <cellStyle name="_Euro" xfId="264"/>
    <cellStyle name="_Euro 2" xfId="265"/>
    <cellStyle name="_Euro 3" xfId="266"/>
    <cellStyle name="_Euro 4" xfId="267"/>
    <cellStyle name="_Euro_2Q08 AME Mobile Demand Aggregation copy" xfId="268"/>
    <cellStyle name="_Euro_AfricaMiddleEastMobileDemand3Q2005" xfId="269"/>
    <cellStyle name="_Euro_AME Mobile Demand and Data Aggregation - 1Q06" xfId="270"/>
    <cellStyle name="_Euro_AP Mobile Demand Aggregation and Check file - 1Q06 - USE THIS ONE" xfId="271"/>
    <cellStyle name="_Euro_AP Mobile Demand Check File 1q2006 v.Linked" xfId="272"/>
    <cellStyle name="_Euro_Definitions" xfId="273"/>
    <cellStyle name="_Euro_FCMBEMEA_R" xfId="274"/>
    <cellStyle name="_Euro_FCMBLABRA" xfId="275"/>
    <cellStyle name="_Euro_MTN_Custom_Forecasts_Q1_2008" xfId="276"/>
    <cellStyle name="_Euro_PakistabMob2005" xfId="277"/>
    <cellStyle name="_Header" xfId="278"/>
    <cellStyle name="_Header_GF-Kennzahlen" xfId="279"/>
    <cellStyle name="_Header_kgfums" xfId="280"/>
    <cellStyle name="_Header_KMR-back up-Folien Pa 2006 04 12" xfId="281"/>
    <cellStyle name="_Header_KMR-back up-Folien Pa 2006 04 121" xfId="282"/>
    <cellStyle name="_Header_KMR-back up-Folien Pa 2006 04 124" xfId="283"/>
    <cellStyle name="_Header_Säulen" xfId="284"/>
    <cellStyle name="_Header_Vorjahreswerte Anpassung 06 2001" xfId="285"/>
    <cellStyle name="_Heading" xfId="286"/>
    <cellStyle name="_Heading_AfricaMiddleEastMobileDemand3Q2005" xfId="287"/>
    <cellStyle name="_Heading_AME Mobile Demand and Data Aggregation - 1Q06" xfId="288"/>
    <cellStyle name="_Heading_AP Mobile Demand Aggregation and Check file - 1Q06 - USE THIS ONE" xfId="289"/>
    <cellStyle name="_Heading_AP Mobile Demand Check File 1q2006 v.Linked" xfId="290"/>
    <cellStyle name="_Heading_Definitions" xfId="291"/>
    <cellStyle name="_Heading_FCMBEMEA_R" xfId="292"/>
    <cellStyle name="_Heading_FCMBLABRA" xfId="293"/>
    <cellStyle name="_Heading_MTN_Custom_Forecasts_Q1_2008" xfId="294"/>
    <cellStyle name="_Heading_PakistabMob2005" xfId="295"/>
    <cellStyle name="_Highlight" xfId="296"/>
    <cellStyle name="_Highlight_AfricaMiddleEastMobileDemand3Q2005" xfId="297"/>
    <cellStyle name="_Highlight_AME Mobile Demand and Data Aggregation - 1Q06" xfId="298"/>
    <cellStyle name="_Highlight_AP Mobile Demand Aggregation and Check file - 1Q06 - USE THIS ONE" xfId="299"/>
    <cellStyle name="_Highlight_AP Mobile Demand Check File 1q2006 v.Linked" xfId="300"/>
    <cellStyle name="_Highlight_Definitions" xfId="301"/>
    <cellStyle name="_Highlight_FCMBEMEA_R" xfId="302"/>
    <cellStyle name="_Highlight_FCMBLABRA" xfId="303"/>
    <cellStyle name="_Highlight_MTN_Custom_Forecasts_Q1_2008" xfId="304"/>
    <cellStyle name="_Highlight_PakistabMob2005" xfId="305"/>
    <cellStyle name="_Multiple" xfId="306"/>
    <cellStyle name="_Multiple 2" xfId="307"/>
    <cellStyle name="_Multiple 3" xfId="308"/>
    <cellStyle name="_Multiple 4" xfId="309"/>
    <cellStyle name="_Multiple_2Q08 AME Mobile Demand Aggregation copy" xfId="310"/>
    <cellStyle name="_Multiple_AfricaMiddleEastMobileDemand3Q2005" xfId="311"/>
    <cellStyle name="_Multiple_AME Mobile Demand and Data Aggregation - 1Q06" xfId="312"/>
    <cellStyle name="_Multiple_AP Mobile Demand Aggregation and Check file - 1Q06 - USE THIS ONE" xfId="313"/>
    <cellStyle name="_Multiple_AP Mobile Demand Check File 1q2006 v.Linked" xfId="314"/>
    <cellStyle name="_Multiple_Definitions" xfId="315"/>
    <cellStyle name="_Multiple_FCMBEMEA_R" xfId="316"/>
    <cellStyle name="_Multiple_FCMBLABRA" xfId="317"/>
    <cellStyle name="_Multiple_MTN_Custom_Forecasts_Q1_2008" xfId="318"/>
    <cellStyle name="_Multiple_PakistabMob2005" xfId="319"/>
    <cellStyle name="_MultipleSpace" xfId="320"/>
    <cellStyle name="_MultipleSpace 2" xfId="321"/>
    <cellStyle name="_MultipleSpace 3" xfId="322"/>
    <cellStyle name="_MultipleSpace 4" xfId="323"/>
    <cellStyle name="_MultipleSpace_2Q08 AME Mobile Demand Aggregation copy" xfId="324"/>
    <cellStyle name="_MultipleSpace_AfricaMiddleEastMobileDemand3Q2005" xfId="325"/>
    <cellStyle name="_MultipleSpace_AME Mobile Demand and Data Aggregation - 1Q06" xfId="326"/>
    <cellStyle name="_MultipleSpace_AP Mobile Demand Aggregation and Check file - 1Q06 - USE THIS ONE" xfId="327"/>
    <cellStyle name="_MultipleSpace_AP Mobile Demand Check File 1q2006 v.Linked" xfId="328"/>
    <cellStyle name="_MultipleSpace_Definitions" xfId="329"/>
    <cellStyle name="_MultipleSpace_FCMBEMEA_R" xfId="330"/>
    <cellStyle name="_MultipleSpace_FCMBLABRA" xfId="331"/>
    <cellStyle name="_MultipleSpace_MTN_Custom_Forecasts_Q1_2008" xfId="332"/>
    <cellStyle name="_MultipleSpace_PakistabMob2005" xfId="333"/>
    <cellStyle name="_Row1" xfId="334"/>
    <cellStyle name="_Row1_GF-Kennzahlen" xfId="335"/>
    <cellStyle name="_Row1_kgfums" xfId="336"/>
    <cellStyle name="_Row1_KMR-back up-Folien Pa 2006 04 12" xfId="337"/>
    <cellStyle name="_Row1_KMR-back up-Folien Pa 2006 04 121" xfId="338"/>
    <cellStyle name="_Row1_KMR-back up-Folien Pa 2006 04 124" xfId="339"/>
    <cellStyle name="_Row1_Säulen" xfId="340"/>
    <cellStyle name="_Row1_Vorjahreswerte Anpassung 06 2001" xfId="341"/>
    <cellStyle name="_Row2" xfId="342"/>
    <cellStyle name="_Row2_GF-Kennzahlen" xfId="343"/>
    <cellStyle name="_Row2_kgfums" xfId="344"/>
    <cellStyle name="_Row2_KMR-back up-Folien Pa 2006 04 12" xfId="345"/>
    <cellStyle name="_Row2_KMR-back up-Folien Pa 2006 04 121" xfId="346"/>
    <cellStyle name="_Row2_KMR-back up-Folien Pa 2006 04 124" xfId="347"/>
    <cellStyle name="_Row2_Säulen" xfId="348"/>
    <cellStyle name="_Row2_Vorjahreswerte Anpassung 06 2001" xfId="349"/>
    <cellStyle name="_Row3" xfId="350"/>
    <cellStyle name="_Row3_GF-Kennzahlen" xfId="351"/>
    <cellStyle name="_Row3_kgfums" xfId="352"/>
    <cellStyle name="_Row3_KMR-back up-Folien Pa 2006 04 12" xfId="353"/>
    <cellStyle name="_Row3_KMR-back up-Folien Pa 2006 04 121" xfId="354"/>
    <cellStyle name="_Row3_KMR-back up-Folien Pa 2006 04 124" xfId="355"/>
    <cellStyle name="_Row3_Säulen" xfId="356"/>
    <cellStyle name="_Row3_Vorjahreswerte Anpassung 06 2001" xfId="357"/>
    <cellStyle name="_Row4" xfId="358"/>
    <cellStyle name="_Row4_GF-Kennzahlen" xfId="359"/>
    <cellStyle name="_Row4_kgfums" xfId="360"/>
    <cellStyle name="_Row4_KMR-back up-Folien Pa 2006 04 12" xfId="361"/>
    <cellStyle name="_Row4_KMR-back up-Folien Pa 2006 04 121" xfId="362"/>
    <cellStyle name="_Row4_KMR-back up-Folien Pa 2006 04 124" xfId="363"/>
    <cellStyle name="_Row4_Säulen" xfId="364"/>
    <cellStyle name="_Row4_Vorjahreswerte Anpassung 06 2001" xfId="365"/>
    <cellStyle name="_Row5" xfId="366"/>
    <cellStyle name="_Row5_GF-Kennzahlen" xfId="367"/>
    <cellStyle name="_Row5_kgfums" xfId="368"/>
    <cellStyle name="_Row5_KMR-back up-Folien Pa 2006 04 12" xfId="369"/>
    <cellStyle name="_Row5_KMR-back up-Folien Pa 2006 04 121" xfId="370"/>
    <cellStyle name="_Row5_KMR-back up-Folien Pa 2006 04 124" xfId="371"/>
    <cellStyle name="_Row5_Säulen" xfId="372"/>
    <cellStyle name="_Row5_Vorjahreswerte Anpassung 06 2001" xfId="373"/>
    <cellStyle name="_Row6" xfId="374"/>
    <cellStyle name="_Row6_GF-Kennzahlen" xfId="375"/>
    <cellStyle name="_Row6_kgfums" xfId="376"/>
    <cellStyle name="_Row6_KMR-back up-Folien Pa 2006 04 12" xfId="377"/>
    <cellStyle name="_Row6_KMR-back up-Folien Pa 2006 04 121" xfId="378"/>
    <cellStyle name="_Row6_KMR-back up-Folien Pa 2006 04 124" xfId="379"/>
    <cellStyle name="_Row6_Säulen" xfId="380"/>
    <cellStyle name="_Row6_Vorjahreswerte Anpassung 06 2001" xfId="381"/>
    <cellStyle name="_Row7" xfId="382"/>
    <cellStyle name="_Row7_GF-Kennzahlen" xfId="383"/>
    <cellStyle name="_Row7_kgfums" xfId="384"/>
    <cellStyle name="_Row7_KMR-back up-Folien Pa 2006 04 12" xfId="385"/>
    <cellStyle name="_Row7_KMR-back up-Folien Pa 2006 04 121" xfId="386"/>
    <cellStyle name="_Row7_KMR-back up-Folien Pa 2006 04 124" xfId="387"/>
    <cellStyle name="_Row7_Säulen" xfId="388"/>
    <cellStyle name="_Row7_Vorjahreswerte Anpassung 06 2001" xfId="389"/>
    <cellStyle name="_SubHeading" xfId="390"/>
    <cellStyle name="_SubHeading_AfricaMiddleEastMobileDemand3Q2005" xfId="391"/>
    <cellStyle name="_SubHeading_AME Mobile Demand and Data Aggregation - 1Q06" xfId="392"/>
    <cellStyle name="_SubHeading_AP Mobile Demand Aggregation and Check file - 1Q06 - USE THIS ONE" xfId="393"/>
    <cellStyle name="_SubHeading_AP Mobile Demand Check File 1q2006 v.Linked" xfId="394"/>
    <cellStyle name="_SubHeading_Definitions" xfId="395"/>
    <cellStyle name="_SubHeading_FCMBEMEA_R" xfId="396"/>
    <cellStyle name="_SubHeading_FCMBLABRA" xfId="397"/>
    <cellStyle name="_SubHeading_MTN_Custom_Forecasts_Q1_2008" xfId="398"/>
    <cellStyle name="_SubHeading_PakistabMob2005" xfId="399"/>
    <cellStyle name="_Table" xfId="400"/>
    <cellStyle name="_Table_AfricaMiddleEastMobileDemand3Q2005" xfId="401"/>
    <cellStyle name="_Table_AME Mobile Demand and Data Aggregation - 1Q06" xfId="402"/>
    <cellStyle name="_Table_AP Mobile Demand Aggregation and Check file - 1Q06 - USE THIS ONE" xfId="403"/>
    <cellStyle name="_Table_AP Mobile Demand Check File 1q2006 v.Linked" xfId="404"/>
    <cellStyle name="_Table_Definitions" xfId="405"/>
    <cellStyle name="_Table_FCMBEMEA_R" xfId="406"/>
    <cellStyle name="_Table_FCMBLABRA" xfId="407"/>
    <cellStyle name="_Table_MTN_Custom_Forecasts_Q1_2008" xfId="408"/>
    <cellStyle name="_Table_PakistabMob2005" xfId="409"/>
    <cellStyle name="_TableHead" xfId="410"/>
    <cellStyle name="_TableHead_AfricaMiddleEastMobileDemand3Q2005" xfId="411"/>
    <cellStyle name="_TableHead_AME Mobile Demand and Data Aggregation - 1Q06" xfId="412"/>
    <cellStyle name="_TableHead_AP Mobile Demand Aggregation and Check file - 1Q06 - USE THIS ONE" xfId="413"/>
    <cellStyle name="_TableHead_AP Mobile Demand Check File 1q2006 v.Linked" xfId="414"/>
    <cellStyle name="_TableHead_Definitions" xfId="415"/>
    <cellStyle name="_TableHead_FCMBEMEA_R" xfId="416"/>
    <cellStyle name="_TableHead_FCMBLABRA" xfId="417"/>
    <cellStyle name="_TableHead_Orange AME Forecast Templates Nov 06 final" xfId="418"/>
    <cellStyle name="_TableHead_PakistabMob2005" xfId="419"/>
    <cellStyle name="_TableRowHead" xfId="420"/>
    <cellStyle name="_TableRowHead_AfricaMiddleEastMobileDemand3Q2005" xfId="421"/>
    <cellStyle name="_TableRowHead_AME Mobile Demand and Data Aggregation - 1Q06" xfId="422"/>
    <cellStyle name="_TableRowHead_AP Mobile Demand Aggregation and Check file - 1Q06 - USE THIS ONE" xfId="423"/>
    <cellStyle name="_TableRowHead_AP Mobile Demand Check File 1q2006 v.Linked" xfId="424"/>
    <cellStyle name="_TableRowHead_Definitions" xfId="425"/>
    <cellStyle name="_TableRowHead_FCMBEMEA_R" xfId="426"/>
    <cellStyle name="_TableRowHead_FCMBLABRA" xfId="427"/>
    <cellStyle name="_TableRowHead_Orange AME Forecast Templates Nov 06 final" xfId="428"/>
    <cellStyle name="_TableRowHead_PakistabMob2005" xfId="429"/>
    <cellStyle name="_TableSuperHead" xfId="430"/>
    <cellStyle name="_TableSuperHead_AfricaMiddleEastMobileDemand3Q2005" xfId="431"/>
    <cellStyle name="_TableSuperHead_AME Mobile Demand and Data Aggregation - 1Q06" xfId="432"/>
    <cellStyle name="_TableSuperHead_AP Mobile Demand Aggregation and Check file - 1Q06 - USE THIS ONE" xfId="433"/>
    <cellStyle name="_TableSuperHead_AP Mobile Demand Check File 1q2006 v.Linked" xfId="434"/>
    <cellStyle name="_TableSuperHead_Definitions" xfId="435"/>
    <cellStyle name="_TableSuperHead_FCMBEMEA_R" xfId="436"/>
    <cellStyle name="_TableSuperHead_FCMBLABRA" xfId="437"/>
    <cellStyle name="_TableSuperHead_MTN_Custom_Forecasts_Q1_2008" xfId="438"/>
    <cellStyle name="_TableSuperHead_PakistabMob2005" xfId="439"/>
    <cellStyle name="_T-Mobile" xfId="440"/>
    <cellStyle name="=C:\WINNT\SYSTEM32\COMMAND.COM" xfId="441"/>
    <cellStyle name="=C:\WINNT\SYSTEM32\COMMAND.COM 1" xfId="442"/>
    <cellStyle name="=C:\WINNT\SYSTEM32\COMMAND.COM 1 2" xfId="443"/>
    <cellStyle name="=C:\WINNT\SYSTEM32\COMMAND.COM 1 3" xfId="444"/>
    <cellStyle name="=C:\WINNT\SYSTEM32\COMMAND.COM_Definitions" xfId="445"/>
    <cellStyle name="=C:\WINNT35\SYSTEM32\COMMAND.COM" xfId="446"/>
    <cellStyle name="◊Dat • Bereich T.M.JJJJ" xfId="447"/>
    <cellStyle name="◊Dat • Spalte T.M.JJJJ" xfId="448"/>
    <cellStyle name="0000" xfId="449"/>
    <cellStyle name="000000" xfId="450"/>
    <cellStyle name="6mal" xfId="451"/>
    <cellStyle name="args.style" xfId="452"/>
    <cellStyle name="auf tausender" xfId="453"/>
    <cellStyle name="blank" xfId="454"/>
    <cellStyle name="BvDAddIn_Currency" xfId="455"/>
    <cellStyle name="Cálculo" xfId="3" builtinId="22" customBuiltin="1"/>
    <cellStyle name="category" xfId="456"/>
    <cellStyle name="Checksum" xfId="4"/>
    <cellStyle name="Column label" xfId="5"/>
    <cellStyle name="Column label (left aligned)" xfId="6"/>
    <cellStyle name="Column label (no wrap)" xfId="7"/>
    <cellStyle name="Column label (not bold)" xfId="8"/>
    <cellStyle name="Comma  - Style1" xfId="457"/>
    <cellStyle name="Comma  - Style2" xfId="458"/>
    <cellStyle name="Comma  - Style3" xfId="459"/>
    <cellStyle name="Comma  - Style4" xfId="460"/>
    <cellStyle name="Comma  - Style5" xfId="461"/>
    <cellStyle name="Comma  - Style6" xfId="462"/>
    <cellStyle name="Comma  - Style7" xfId="463"/>
    <cellStyle name="Comma  - Style8" xfId="464"/>
    <cellStyle name="Comma [2]" xfId="465"/>
    <cellStyle name="Comma 10" xfId="466"/>
    <cellStyle name="Comma 10 2" xfId="467"/>
    <cellStyle name="Comma 11" xfId="68"/>
    <cellStyle name="Comma 2" xfId="10"/>
    <cellStyle name="Comma 2 2" xfId="469"/>
    <cellStyle name="Comma 2 2 2" xfId="470"/>
    <cellStyle name="Comma 2 2 3" xfId="471"/>
    <cellStyle name="Comma 2 3" xfId="472"/>
    <cellStyle name="Comma 2 4" xfId="468"/>
    <cellStyle name="Comma 3" xfId="473"/>
    <cellStyle name="Comma 3 2" xfId="474"/>
    <cellStyle name="Comma 3 2 2" xfId="475"/>
    <cellStyle name="Comma 3 2 3" xfId="476"/>
    <cellStyle name="Comma 3 3" xfId="477"/>
    <cellStyle name="Comma 4" xfId="478"/>
    <cellStyle name="Comma 4 2" xfId="479"/>
    <cellStyle name="Comma 5" xfId="480"/>
    <cellStyle name="Comma 5 2" xfId="481"/>
    <cellStyle name="Comma 6" xfId="482"/>
    <cellStyle name="Comma 7" xfId="483"/>
    <cellStyle name="Comma 7 2" xfId="484"/>
    <cellStyle name="Comma 8" xfId="485"/>
    <cellStyle name="Comma 8 2" xfId="486"/>
    <cellStyle name="Comma 9" xfId="487"/>
    <cellStyle name="Comma 9 2" xfId="488"/>
    <cellStyle name="Comma 9 3" xfId="489"/>
    <cellStyle name="Comma 9 4" xfId="490"/>
    <cellStyle name="Currency (0dp)" xfId="704"/>
    <cellStyle name="Currency (2dp)" xfId="12"/>
    <cellStyle name="Currency 2" xfId="491"/>
    <cellStyle name="Currency 2 2" xfId="492"/>
    <cellStyle name="Currency 2 2 2" xfId="493"/>
    <cellStyle name="Currency 2 2 3" xfId="494"/>
    <cellStyle name="Currency 2 3" xfId="495"/>
    <cellStyle name="Currency 3" xfId="496"/>
    <cellStyle name="Currency 3 2" xfId="497"/>
    <cellStyle name="Currency 4" xfId="69"/>
    <cellStyle name="Currency 5" xfId="498"/>
    <cellStyle name="Currency Dollar" xfId="13"/>
    <cellStyle name="Currency Dollar (2dp)" xfId="14"/>
    <cellStyle name="Currency EUR" xfId="15"/>
    <cellStyle name="Currency EUR (2dp)" xfId="16"/>
    <cellStyle name="Currency Euro" xfId="17"/>
    <cellStyle name="Currency Euro (2dp)" xfId="18"/>
    <cellStyle name="Currency GBP" xfId="19"/>
    <cellStyle name="Currency GBP (2dp)" xfId="20"/>
    <cellStyle name="Currency Pound" xfId="21"/>
    <cellStyle name="Currency Pound (2dp)" xfId="22"/>
    <cellStyle name="Currency USD" xfId="23"/>
    <cellStyle name="Currency USD (2dp)" xfId="24"/>
    <cellStyle name="Date" xfId="25"/>
    <cellStyle name="Date (Month)" xfId="26"/>
    <cellStyle name="Date (Year)" xfId="27"/>
    <cellStyle name="Datum" xfId="499"/>
    <cellStyle name="Datum mit Wochentag" xfId="500"/>
    <cellStyle name="Diseño" xfId="501"/>
    <cellStyle name="Euro" xfId="28"/>
    <cellStyle name="Euro 2" xfId="503"/>
    <cellStyle name="Euro 3" xfId="504"/>
    <cellStyle name="Euro 4" xfId="502"/>
    <cellStyle name="Finan?ní0" xfId="505"/>
    <cellStyle name="Finan?ní0 1" xfId="506"/>
    <cellStyle name="Finan?ní0_WEMobileAggregation3Q2008(calculations)" xfId="507"/>
    <cellStyle name="Finanční0" xfId="508"/>
    <cellStyle name="Finanční0 2" xfId="509"/>
    <cellStyle name="Finanční0 3" xfId="510"/>
    <cellStyle name="Finanční0 4" xfId="511"/>
    <cellStyle name="Footnote" xfId="512"/>
    <cellStyle name="Grey" xfId="513"/>
    <cellStyle name="Grey 2" xfId="514"/>
    <cellStyle name="Grey 3" xfId="515"/>
    <cellStyle name="Grey 4" xfId="516"/>
    <cellStyle name="H0" xfId="29"/>
    <cellStyle name="H1" xfId="30"/>
    <cellStyle name="H2" xfId="31"/>
    <cellStyle name="H3" xfId="32"/>
    <cellStyle name="H4" xfId="33"/>
    <cellStyle name="Header" xfId="517"/>
    <cellStyle name="Header1" xfId="518"/>
    <cellStyle name="Header2" xfId="519"/>
    <cellStyle name="Highlight" xfId="34"/>
    <cellStyle name="Hyperlink 2" xfId="520"/>
    <cellStyle name="Hyperlink 3" xfId="521"/>
    <cellStyle name="InLink" xfId="522"/>
    <cellStyle name="Input [yellow]" xfId="523"/>
    <cellStyle name="Input [yellow] 2" xfId="524"/>
    <cellStyle name="Input [yellow] 3" xfId="525"/>
    <cellStyle name="Input [yellow] 4" xfId="526"/>
    <cellStyle name="Input 2" xfId="527"/>
    <cellStyle name="Input 3" xfId="528"/>
    <cellStyle name="Input 4" xfId="529"/>
    <cellStyle name="Input calculation" xfId="35"/>
    <cellStyle name="Input Cells" xfId="530"/>
    <cellStyle name="Input data" xfId="36"/>
    <cellStyle name="Input estimate" xfId="37"/>
    <cellStyle name="Input link" xfId="38"/>
    <cellStyle name="Input link (different workbook)" xfId="39"/>
    <cellStyle name="Input parameter" xfId="40"/>
    <cellStyle name="KC Layout yty mifri" xfId="531"/>
    <cellStyle name="Linked Cells" xfId="532"/>
    <cellStyle name="Lock" xfId="533"/>
    <cellStyle name="Lock partiel" xfId="534"/>
    <cellStyle name="Lock_AfricaMiddleEastMobileDemand2Q2005" xfId="535"/>
    <cellStyle name="Migliaia_Foglio1" xfId="536"/>
    <cellStyle name="Millares" xfId="9" builtinId="3"/>
    <cellStyle name="Millares 2" xfId="41"/>
    <cellStyle name="Model" xfId="537"/>
    <cellStyle name="Moneda" xfId="11" builtinId="4"/>
    <cellStyle name="Name" xfId="42"/>
    <cellStyle name="neg0.0" xfId="538"/>
    <cellStyle name="Normal" xfId="0" builtinId="0"/>
    <cellStyle name="Normal - Style1" xfId="539"/>
    <cellStyle name="Normal 10" xfId="540"/>
    <cellStyle name="Normal 10 2" xfId="541"/>
    <cellStyle name="Normal 10 3" xfId="542"/>
    <cellStyle name="Normal 10 4" xfId="543"/>
    <cellStyle name="Normal 11" xfId="544"/>
    <cellStyle name="Normal 12" xfId="545"/>
    <cellStyle name="Normal 13" xfId="546"/>
    <cellStyle name="Normal 14" xfId="547"/>
    <cellStyle name="Normal 15" xfId="548"/>
    <cellStyle name="Normal 16" xfId="549"/>
    <cellStyle name="Normal 17" xfId="550"/>
    <cellStyle name="Normal 18" xfId="551"/>
    <cellStyle name="Normal 19" xfId="552"/>
    <cellStyle name="Normal 2" xfId="43"/>
    <cellStyle name="Normal 2 2" xfId="554"/>
    <cellStyle name="Normal 2 3" xfId="555"/>
    <cellStyle name="Normal 2 4" xfId="553"/>
    <cellStyle name="Normal 20" xfId="556"/>
    <cellStyle name="Normal 21" xfId="557"/>
    <cellStyle name="Normal 22" xfId="558"/>
    <cellStyle name="Normal 23" xfId="559"/>
    <cellStyle name="Normal 24" xfId="560"/>
    <cellStyle name="Normal 25" xfId="561"/>
    <cellStyle name="Normal 26" xfId="562"/>
    <cellStyle name="Normal 27" xfId="563"/>
    <cellStyle name="Normal 28" xfId="564"/>
    <cellStyle name="Normal 29" xfId="565"/>
    <cellStyle name="Normal 3" xfId="44"/>
    <cellStyle name="Normal 3 2" xfId="567"/>
    <cellStyle name="Normal 3 3" xfId="568"/>
    <cellStyle name="Normal 3 3 2" xfId="569"/>
    <cellStyle name="Normal 3 3 3" xfId="570"/>
    <cellStyle name="Normal 3 4" xfId="571"/>
    <cellStyle name="Normal 3 5" xfId="566"/>
    <cellStyle name="Normal 30" xfId="572"/>
    <cellStyle name="Normal 31" xfId="573"/>
    <cellStyle name="Normal 32" xfId="574"/>
    <cellStyle name="Normal 33" xfId="575"/>
    <cellStyle name="Normal 34" xfId="576"/>
    <cellStyle name="Normal 35" xfId="577"/>
    <cellStyle name="Normal 36" xfId="578"/>
    <cellStyle name="Normal 37" xfId="579"/>
    <cellStyle name="Normal 38" xfId="580"/>
    <cellStyle name="Normal 39" xfId="581"/>
    <cellStyle name="Normal 4" xfId="45"/>
    <cellStyle name="Normal 4 2" xfId="583"/>
    <cellStyle name="Normal 4 3" xfId="584"/>
    <cellStyle name="Normal 4 4" xfId="582"/>
    <cellStyle name="Normal 40" xfId="585"/>
    <cellStyle name="Normal 41" xfId="586"/>
    <cellStyle name="Normal 42" xfId="587"/>
    <cellStyle name="Normal 43" xfId="588"/>
    <cellStyle name="Normal 44" xfId="589"/>
    <cellStyle name="Normal 45" xfId="590"/>
    <cellStyle name="Normal 46" xfId="591"/>
    <cellStyle name="Normal 47" xfId="67"/>
    <cellStyle name="Normal 48" xfId="703"/>
    <cellStyle name="Normal 5" xfId="46"/>
    <cellStyle name="Normal 5 2" xfId="593"/>
    <cellStyle name="Normal 5 3" xfId="594"/>
    <cellStyle name="Normal 5 4" xfId="595"/>
    <cellStyle name="Normal 5 5" xfId="592"/>
    <cellStyle name="Normal 6" xfId="596"/>
    <cellStyle name="Normal 6 2" xfId="597"/>
    <cellStyle name="Normal 7" xfId="598"/>
    <cellStyle name="Normal 7 2" xfId="599"/>
    <cellStyle name="Normal 7 3" xfId="600"/>
    <cellStyle name="Normal 7 4" xfId="601"/>
    <cellStyle name="Normal 8" xfId="602"/>
    <cellStyle name="Normal 9" xfId="603"/>
    <cellStyle name="Normal 9 2" xfId="604"/>
    <cellStyle name="Normal_sheet" xfId="47"/>
    <cellStyle name="Normale_Ratios" xfId="605"/>
    <cellStyle name="Normalny_56.Podstawowe dane o woj.(1)" xfId="606"/>
    <cellStyle name="Notas" xfId="48" builtinId="10" customBuiltin="1"/>
    <cellStyle name="Number" xfId="49"/>
    <cellStyle name="Number (2dp)" xfId="50"/>
    <cellStyle name="Number 2" xfId="607"/>
    <cellStyle name="Output 2" xfId="608"/>
    <cellStyle name="per.style" xfId="609"/>
    <cellStyle name="Percent (0)" xfId="610"/>
    <cellStyle name="Percent [2]" xfId="611"/>
    <cellStyle name="Percent 2" xfId="612"/>
    <cellStyle name="Percent 2 2" xfId="613"/>
    <cellStyle name="Percent 2 3" xfId="614"/>
    <cellStyle name="Percent 2 3 2" xfId="615"/>
    <cellStyle name="Percent 2 3 3" xfId="616"/>
    <cellStyle name="Percent 2 4" xfId="617"/>
    <cellStyle name="Percent 3" xfId="618"/>
    <cellStyle name="Percent 3 2" xfId="619"/>
    <cellStyle name="Percent 4" xfId="620"/>
    <cellStyle name="Percent 4 2" xfId="621"/>
    <cellStyle name="Percent 4 2 2" xfId="622"/>
    <cellStyle name="Percent 4 3" xfId="623"/>
    <cellStyle name="Percent 5" xfId="624"/>
    <cellStyle name="Percent 5 2" xfId="625"/>
    <cellStyle name="Percent 6" xfId="626"/>
    <cellStyle name="Percent 6 2" xfId="627"/>
    <cellStyle name="Percent 6 3" xfId="628"/>
    <cellStyle name="Percent 6 4" xfId="629"/>
    <cellStyle name="Percent 7" xfId="70"/>
    <cellStyle name="Percentage" xfId="53"/>
    <cellStyle name="Percentage (2dp)" xfId="54"/>
    <cellStyle name="Porcentaje" xfId="52" builtinId="5"/>
    <cellStyle name="PSChar" xfId="630"/>
    <cellStyle name="PSDate" xfId="631"/>
    <cellStyle name="PSDec" xfId="632"/>
    <cellStyle name="PSHeading" xfId="633"/>
    <cellStyle name="PSInt" xfId="634"/>
    <cellStyle name="PSSpacer" xfId="635"/>
    <cellStyle name="Rechnungsnummer" xfId="636"/>
    <cellStyle name="Ref Numbers" xfId="637"/>
    <cellStyle name="Row label" xfId="55"/>
    <cellStyle name="Row label (indent)" xfId="56"/>
    <cellStyle name="Salida" xfId="51" builtinId="21" customBuiltin="1"/>
    <cellStyle name="SAPBEXaggData" xfId="638"/>
    <cellStyle name="SAPBEXaggDataEmph" xfId="639"/>
    <cellStyle name="SAPBEXaggItem" xfId="640"/>
    <cellStyle name="SAPBEXaggItemX" xfId="641"/>
    <cellStyle name="SAPBEXchaText" xfId="642"/>
    <cellStyle name="SAPBEXexcBad7" xfId="643"/>
    <cellStyle name="SAPBEXexcBad8" xfId="644"/>
    <cellStyle name="SAPBEXexcBad9" xfId="645"/>
    <cellStyle name="SAPBEXexcCritical4" xfId="646"/>
    <cellStyle name="SAPBEXexcCritical5" xfId="647"/>
    <cellStyle name="SAPBEXexcCritical6" xfId="648"/>
    <cellStyle name="SAPBEXexcGood1" xfId="649"/>
    <cellStyle name="SAPBEXexcGood2" xfId="650"/>
    <cellStyle name="SAPBEXexcGood3" xfId="651"/>
    <cellStyle name="SAPBEXfilterDrill" xfId="652"/>
    <cellStyle name="SAPBEXfilterItem" xfId="653"/>
    <cellStyle name="SAPBEXfilterText" xfId="654"/>
    <cellStyle name="SAPBEXformats" xfId="655"/>
    <cellStyle name="SAPBEXheaderItem" xfId="656"/>
    <cellStyle name="SAPBEXheaderText" xfId="657"/>
    <cellStyle name="SAPBEXHLevel0" xfId="658"/>
    <cellStyle name="SAPBEXHLevel0X" xfId="659"/>
    <cellStyle name="SAPBEXHLevel1" xfId="660"/>
    <cellStyle name="SAPBEXHLevel1X" xfId="661"/>
    <cellStyle name="SAPBEXHLevel2" xfId="662"/>
    <cellStyle name="SAPBEXHLevel2X" xfId="663"/>
    <cellStyle name="SAPBEXHLevel3" xfId="664"/>
    <cellStyle name="SAPBEXHLevel3X" xfId="665"/>
    <cellStyle name="SAPBEXresData" xfId="666"/>
    <cellStyle name="SAPBEXresDataEmph" xfId="667"/>
    <cellStyle name="SAPBEXresItem" xfId="668"/>
    <cellStyle name="SAPBEXresItemX" xfId="669"/>
    <cellStyle name="SAPBEXstdData" xfId="670"/>
    <cellStyle name="SAPBEXstdDataEmph" xfId="671"/>
    <cellStyle name="SAPBEXstdItem" xfId="672"/>
    <cellStyle name="SAPBEXstdItemX" xfId="673"/>
    <cellStyle name="SAPBEXtitle" xfId="674"/>
    <cellStyle name="SAPBEXundefined" xfId="675"/>
    <cellStyle name="SAPOutput" xfId="676"/>
    <cellStyle name="SEM-BPS-headdata" xfId="677"/>
    <cellStyle name="SEM-BPS-headkey" xfId="678"/>
    <cellStyle name="SEM-BPS-input-on" xfId="679"/>
    <cellStyle name="SEM-BPS-key" xfId="680"/>
    <cellStyle name="Source Line" xfId="681"/>
    <cellStyle name="Standaard_Bijlage1_1" xfId="682"/>
    <cellStyle name="Standard fett" xfId="683"/>
    <cellStyle name="Standard zentriert" xfId="684"/>
    <cellStyle name="Standard_41 Grundkompetenzen" xfId="685"/>
    <cellStyle name="Style 1" xfId="686"/>
    <cellStyle name="Style 2" xfId="687"/>
    <cellStyle name="subhead" xfId="688"/>
    <cellStyle name="Sub-total row" xfId="57"/>
    <cellStyle name="Summe" xfId="689"/>
    <cellStyle name="Table finish row" xfId="58"/>
    <cellStyle name="Table Heading" xfId="690"/>
    <cellStyle name="Table shading" xfId="59"/>
    <cellStyle name="Table unfinish row" xfId="60"/>
    <cellStyle name="Table unshading" xfId="61"/>
    <cellStyle name="taples Plaza" xfId="691"/>
    <cellStyle name="test" xfId="692"/>
    <cellStyle name="Text" xfId="62"/>
    <cellStyle name="Text • 11 fett" xfId="693"/>
    <cellStyle name="Title 2" xfId="694"/>
    <cellStyle name="Title Line" xfId="695"/>
    <cellStyle name="Top Row" xfId="696"/>
    <cellStyle name="Total" xfId="63" builtinId="25" customBuiltin="1"/>
    <cellStyle name="Total row" xfId="64"/>
    <cellStyle name="Total Row 2" xfId="697"/>
    <cellStyle name="Unhighlight" xfId="65"/>
    <cellStyle name="Untotal row" xfId="66"/>
    <cellStyle name="Zahl" xfId="698"/>
    <cellStyle name="Zahl • 0,00" xfId="699"/>
    <cellStyle name="Zahl1" xfId="700"/>
    <cellStyle name="Βασικό_cosmote us gaap 30.12.2000TEST1" xfId="701"/>
    <cellStyle name="標準_HH Worksheet JPN" xfId="702"/>
  </cellStyles>
  <dxfs count="45">
    <dxf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ill>
        <patternFill>
          <bgColor indexed="10"/>
        </patternFill>
      </fill>
    </dxf>
    <dxf>
      <font>
        <b/>
        <i/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8080"/>
      <rgbColor rgb="00BFDCF9"/>
      <rgbColor rgb="00C00000"/>
      <rgbColor rgb="00008000"/>
      <rgbColor rgb="000000C0"/>
      <rgbColor rgb="00808000"/>
      <rgbColor rgb="00FF00FF"/>
      <rgbColor rgb="000060C0"/>
      <rgbColor rgb="00E0E0E0"/>
      <rgbColor rgb="00A0A0A0"/>
      <rgbColor rgb="00B8CAD8"/>
      <rgbColor rgb="007A9FB6"/>
      <rgbColor rgb="003F6075"/>
      <rgbColor rgb="00B2CF81"/>
      <rgbColor rgb="007C9637"/>
      <rgbColor rgb="00E3CAB3"/>
      <rgbColor rgb="00A71930"/>
      <rgbColor rgb="008C8299"/>
      <rgbColor rgb="00A71930"/>
      <rgbColor rgb="000000B6"/>
      <rgbColor rgb="00EBC8A9"/>
      <rgbColor rgb="008A73A9"/>
      <rgbColor rgb="008AB01E"/>
      <rgbColor rgb="00B5E070"/>
      <rgbColor rgb="005FA6D1"/>
      <rgbColor rgb="00A9CCE7"/>
      <rgbColor rgb="00C0C0FF"/>
      <rgbColor rgb="00CCECFF"/>
      <rgbColor rgb="00D0FFD0"/>
      <rgbColor rgb="00FFFFA0"/>
      <rgbColor rgb="00E0E0FF"/>
      <rgbColor rgb="00FFC0C0"/>
      <rgbColor rgb="00FFC0FF"/>
      <rgbColor rgb="00FFF1C9"/>
      <rgbColor rgb="008080FF"/>
      <rgbColor rgb="000080FF"/>
      <rgbColor rgb="00C0C000"/>
      <rgbColor rgb="00FFE0A0"/>
      <rgbColor rgb="00FF8000"/>
      <rgbColor rgb="00C06000"/>
      <rgbColor rgb="00C000C0"/>
      <rgbColor rgb="00C0C0C0"/>
      <rgbColor rgb="00003352"/>
      <rgbColor rgb="0000C000"/>
      <rgbColor rgb="00006000"/>
      <rgbColor rgb="00606000"/>
      <rgbColor rgb="00804000"/>
      <rgbColor rgb="00FF80FF"/>
      <rgbColor rgb="00800080"/>
      <rgbColor rgb="00808080"/>
    </indexed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419100</xdr:rowOff>
    </xdr:to>
    <xdr:pic>
      <xdr:nvPicPr>
        <xdr:cNvPr id="18433" name="Picture 38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0</xdr:colOff>
      <xdr:row>1</xdr:row>
      <xdr:rowOff>0</xdr:rowOff>
    </xdr:to>
    <xdr:pic>
      <xdr:nvPicPr>
        <xdr:cNvPr id="19457" name="Picture 14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942975</xdr:colOff>
      <xdr:row>1</xdr:row>
      <xdr:rowOff>0</xdr:rowOff>
    </xdr:to>
    <xdr:pic>
      <xdr:nvPicPr>
        <xdr:cNvPr id="20481" name="Picture 43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942975</xdr:colOff>
      <xdr:row>1</xdr:row>
      <xdr:rowOff>0</xdr:rowOff>
    </xdr:to>
    <xdr:pic>
      <xdr:nvPicPr>
        <xdr:cNvPr id="3" name="Picture 43" descr="P:\projects\EG011\WP\EG011040\AnalysysMason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666750</xdr:colOff>
      <xdr:row>0</xdr:row>
      <xdr:rowOff>419100</xdr:rowOff>
    </xdr:to>
    <xdr:pic>
      <xdr:nvPicPr>
        <xdr:cNvPr id="16386" name="Picture 17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0</xdr:row>
      <xdr:rowOff>419100</xdr:rowOff>
    </xdr:to>
    <xdr:pic>
      <xdr:nvPicPr>
        <xdr:cNvPr id="21505" name="Picture 8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1</xdr:col>
      <xdr:colOff>797858</xdr:colOff>
      <xdr:row>1</xdr:row>
      <xdr:rowOff>3663</xdr:rowOff>
    </xdr:to>
    <xdr:pic>
      <xdr:nvPicPr>
        <xdr:cNvPr id="17409" name="Picture 1240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219075</xdr:colOff>
      <xdr:row>0</xdr:row>
      <xdr:rowOff>419100</xdr:rowOff>
    </xdr:to>
    <xdr:pic>
      <xdr:nvPicPr>
        <xdr:cNvPr id="22529" name="Picture 1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219075</xdr:colOff>
      <xdr:row>0</xdr:row>
      <xdr:rowOff>419100</xdr:rowOff>
    </xdr:to>
    <xdr:pic>
      <xdr:nvPicPr>
        <xdr:cNvPr id="23553" name="Picture 1" descr="AnalysysMason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sostenes.diaz/Documents/Ifetel/DGRIRST/2016/Modelo%20de%20costos%20itx%202017/Versi&#243;n%20final/Modelo-Fijo2017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sostenes.diaz/Documents/Ifetel/DGRIRST/2016/Modelo%20de%20costos%20itx%202017/Versi&#243;n%20final/Modelo%20M&#243;vil%20201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V"/>
      <sheetName val="S"/>
      <sheetName val="Control"/>
      <sheetName val="Lists"/>
      <sheetName val="Scenarios"/>
      <sheetName val="Market_basecase"/>
      <sheetName val="Market"/>
      <sheetName val="Asset_inputs"/>
      <sheetName val="Coverage"/>
      <sheetName val="Network_design_inputs"/>
      <sheetName val="Demand_Subs_Calc"/>
      <sheetName val="Access Network_design"/>
      <sheetName val="Core Network_design"/>
      <sheetName val="Full_network"/>
      <sheetName val="Network_common"/>
      <sheetName val="Network_deployment"/>
      <sheetName val="Service_demand_matrix"/>
      <sheetName val="Routing_factors"/>
      <sheetName val="Network_element_output"/>
      <sheetName val="Cost_trends"/>
      <sheetName val="Unit_Capex"/>
      <sheetName val="Total_Capex"/>
      <sheetName val="Unit_Opex"/>
      <sheetName val="Total_Opex"/>
      <sheetName val="Discount factors"/>
      <sheetName val="ED"/>
      <sheetName val="EPMU"/>
      <sheetName val="pureLRIC - termination"/>
      <sheetName val="pureLRIC - origination"/>
      <sheetName val="pureLRIC - transit"/>
      <sheetName val="Modelo-Fijo2017"/>
    </sheetNames>
    <definedNames>
      <definedName name="operator.active" refersTo="='Control'!$D$19"/>
      <definedName name="Operator_group" refersTo="='Lists'!$X$6:$X$11"/>
    </definedNames>
    <sheetDataSet>
      <sheetData sheetId="0" refreshError="1"/>
      <sheetData sheetId="1" refreshError="1"/>
      <sheetData sheetId="2" refreshError="1"/>
      <sheetData sheetId="3">
        <row r="19">
          <cell r="D19" t="str">
            <v>Alternativo</v>
          </cell>
        </row>
      </sheetData>
      <sheetData sheetId="4">
        <row r="6">
          <cell r="X6" t="str">
            <v>Incumbente</v>
          </cell>
        </row>
        <row r="7">
          <cell r="X7" t="str">
            <v>Alternativo</v>
          </cell>
        </row>
        <row r="8">
          <cell r="X8" t="str">
            <v>Spare 1</v>
          </cell>
        </row>
        <row r="9">
          <cell r="X9" t="str">
            <v>Spare 2</v>
          </cell>
        </row>
        <row r="10">
          <cell r="X10" t="str">
            <v>Spare 3</v>
          </cell>
        </row>
        <row r="11">
          <cell r="X11" t="str">
            <v>Spare 4</v>
          </cell>
        </row>
        <row r="19">
          <cell r="D19" t="str">
            <v>Fixed Service14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V"/>
      <sheetName val="S"/>
      <sheetName val="Control"/>
      <sheetName val="Lists"/>
      <sheetName val="Demanda"/>
      <sheetName val="Market"/>
      <sheetName val="Asset_inputs"/>
      <sheetName val="Coverage"/>
      <sheetName val="Network_design_inputs"/>
      <sheetName val="Demand_Subs_Calc"/>
      <sheetName val="Geotypes"/>
      <sheetName val="C-geotpyes"/>
      <sheetName val="Network_design"/>
      <sheetName val="Full_network"/>
      <sheetName val="Network_common"/>
      <sheetName val="Network_deployment"/>
      <sheetName val="Service_demand_matrix"/>
      <sheetName val="Routing_factors"/>
      <sheetName val="Network_element_output"/>
      <sheetName val="Cost_trends"/>
      <sheetName val="Unit_Capex"/>
      <sheetName val="Total_Capex"/>
      <sheetName val="Unit_Opex"/>
      <sheetName val="Total_Opex"/>
      <sheetName val="Discount factors"/>
      <sheetName val="ED"/>
      <sheetName val="plusLRAIC"/>
      <sheetName val="pureLRIC - termination"/>
      <sheetName val="pureLRIC - SMS"/>
      <sheetName val="Erlang"/>
      <sheetName val="Modelo Móvil 2017"/>
    </sheetNames>
    <definedNames>
      <definedName name="operadores" refersTo="='Lists'!$AF$6:$AF$9"/>
    </definedNames>
    <sheetDataSet>
      <sheetData sheetId="0" refreshError="1"/>
      <sheetData sheetId="1" refreshError="1"/>
      <sheetData sheetId="2" refreshError="1"/>
      <sheetData sheetId="3">
        <row r="16">
          <cell r="G16" t="str">
            <v>Alternativo</v>
          </cell>
        </row>
      </sheetData>
      <sheetData sheetId="4">
        <row r="6">
          <cell r="AF6" t="str">
            <v>Alternativo</v>
          </cell>
        </row>
        <row r="7">
          <cell r="AF7" t="str">
            <v>Spare 1</v>
          </cell>
        </row>
        <row r="8">
          <cell r="AF8" t="str">
            <v>Spare 2</v>
          </cell>
        </row>
        <row r="9">
          <cell r="AF9" t="str">
            <v>Spare 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8">
          <cell r="K28">
            <v>1112</v>
          </cell>
          <cell r="L28">
            <v>1652</v>
          </cell>
          <cell r="M28">
            <v>2462</v>
          </cell>
          <cell r="N28">
            <v>2563</v>
          </cell>
          <cell r="O28">
            <v>3981</v>
          </cell>
          <cell r="P28">
            <v>6614</v>
          </cell>
          <cell r="Q28">
            <v>6542</v>
          </cell>
          <cell r="R28">
            <v>6516</v>
          </cell>
          <cell r="S28">
            <v>6521</v>
          </cell>
          <cell r="T28">
            <v>6569</v>
          </cell>
          <cell r="U28">
            <v>6603</v>
          </cell>
          <cell r="V28">
            <v>6640</v>
          </cell>
          <cell r="W28">
            <v>6677</v>
          </cell>
          <cell r="X28">
            <v>6715</v>
          </cell>
          <cell r="Y28">
            <v>6774</v>
          </cell>
          <cell r="Z28">
            <v>6783</v>
          </cell>
          <cell r="AA28">
            <v>6785</v>
          </cell>
          <cell r="AB28">
            <v>6809</v>
          </cell>
          <cell r="AC28">
            <v>6812</v>
          </cell>
          <cell r="AD28">
            <v>6816</v>
          </cell>
          <cell r="AE28">
            <v>6820</v>
          </cell>
          <cell r="AF28">
            <v>6822</v>
          </cell>
          <cell r="AG28">
            <v>6846</v>
          </cell>
          <cell r="AH28">
            <v>6850</v>
          </cell>
          <cell r="AI28">
            <v>6852</v>
          </cell>
          <cell r="AJ28">
            <v>6855</v>
          </cell>
          <cell r="AK28">
            <v>6857</v>
          </cell>
          <cell r="AL28">
            <v>6860</v>
          </cell>
          <cell r="AM28">
            <v>6884</v>
          </cell>
          <cell r="AN28">
            <v>6886</v>
          </cell>
          <cell r="AO28">
            <v>6889</v>
          </cell>
          <cell r="AP28">
            <v>6891</v>
          </cell>
          <cell r="AQ28">
            <v>6893</v>
          </cell>
          <cell r="AR28">
            <v>6895</v>
          </cell>
          <cell r="AS28">
            <v>6919</v>
          </cell>
          <cell r="AT28">
            <v>6920</v>
          </cell>
          <cell r="AU28">
            <v>6923</v>
          </cell>
          <cell r="AV28">
            <v>6924</v>
          </cell>
          <cell r="AW28">
            <v>6925</v>
          </cell>
          <cell r="AX28">
            <v>6928</v>
          </cell>
          <cell r="AY28">
            <v>6929</v>
          </cell>
          <cell r="AZ28">
            <v>6930</v>
          </cell>
          <cell r="BA28">
            <v>6930</v>
          </cell>
          <cell r="BB28">
            <v>6932</v>
          </cell>
          <cell r="BC28">
            <v>6932</v>
          </cell>
          <cell r="BD28">
            <v>6933</v>
          </cell>
          <cell r="BE28">
            <v>6933</v>
          </cell>
          <cell r="BF28">
            <v>6955</v>
          </cell>
        </row>
        <row r="29">
          <cell r="K29">
            <v>41</v>
          </cell>
          <cell r="L29">
            <v>145</v>
          </cell>
          <cell r="M29">
            <v>347</v>
          </cell>
          <cell r="N29">
            <v>928</v>
          </cell>
          <cell r="O29">
            <v>954</v>
          </cell>
          <cell r="P29">
            <v>1429</v>
          </cell>
          <cell r="Q29">
            <v>2380</v>
          </cell>
          <cell r="R29">
            <v>2372</v>
          </cell>
          <cell r="S29">
            <v>2371</v>
          </cell>
          <cell r="T29">
            <v>2372</v>
          </cell>
          <cell r="U29">
            <v>2377</v>
          </cell>
          <cell r="V29">
            <v>2381</v>
          </cell>
          <cell r="W29">
            <v>2386</v>
          </cell>
          <cell r="X29">
            <v>2391</v>
          </cell>
          <cell r="Y29">
            <v>2397</v>
          </cell>
          <cell r="Z29">
            <v>2399</v>
          </cell>
          <cell r="AA29">
            <v>2400</v>
          </cell>
          <cell r="AB29">
            <v>2402</v>
          </cell>
          <cell r="AC29">
            <v>2402</v>
          </cell>
          <cell r="AD29">
            <v>2403</v>
          </cell>
          <cell r="AE29">
            <v>2404</v>
          </cell>
          <cell r="AF29">
            <v>2404</v>
          </cell>
          <cell r="AG29">
            <v>2406</v>
          </cell>
          <cell r="AH29">
            <v>2407</v>
          </cell>
          <cell r="AI29">
            <v>2408</v>
          </cell>
          <cell r="AJ29">
            <v>2411</v>
          </cell>
          <cell r="AK29">
            <v>2412</v>
          </cell>
          <cell r="AL29">
            <v>2414</v>
          </cell>
          <cell r="AM29">
            <v>2414</v>
          </cell>
          <cell r="AN29">
            <v>2415</v>
          </cell>
          <cell r="AO29">
            <v>2415</v>
          </cell>
          <cell r="AP29">
            <v>2416</v>
          </cell>
          <cell r="AQ29">
            <v>2416</v>
          </cell>
          <cell r="AR29">
            <v>2418</v>
          </cell>
          <cell r="AS29">
            <v>2426</v>
          </cell>
          <cell r="AT29">
            <v>2427</v>
          </cell>
          <cell r="AU29">
            <v>2427</v>
          </cell>
          <cell r="AV29">
            <v>2428</v>
          </cell>
          <cell r="AW29">
            <v>2428</v>
          </cell>
          <cell r="AX29">
            <v>2428</v>
          </cell>
          <cell r="AY29">
            <v>2429</v>
          </cell>
          <cell r="AZ29">
            <v>2429</v>
          </cell>
          <cell r="BA29">
            <v>2429</v>
          </cell>
          <cell r="BB29">
            <v>2429</v>
          </cell>
          <cell r="BC29">
            <v>2429</v>
          </cell>
          <cell r="BD29">
            <v>2431</v>
          </cell>
          <cell r="BE29">
            <v>2431</v>
          </cell>
          <cell r="BF29">
            <v>2431</v>
          </cell>
        </row>
        <row r="30"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K31">
            <v>37</v>
          </cell>
          <cell r="L31">
            <v>99</v>
          </cell>
          <cell r="M31">
            <v>164</v>
          </cell>
          <cell r="N31">
            <v>228</v>
          </cell>
          <cell r="O31">
            <v>286</v>
          </cell>
          <cell r="P31">
            <v>274</v>
          </cell>
          <cell r="Q31">
            <v>247</v>
          </cell>
          <cell r="R31">
            <v>237</v>
          </cell>
          <cell r="S31">
            <v>236</v>
          </cell>
          <cell r="T31">
            <v>238</v>
          </cell>
          <cell r="U31">
            <v>243</v>
          </cell>
          <cell r="V31">
            <v>249</v>
          </cell>
          <cell r="W31">
            <v>256</v>
          </cell>
          <cell r="X31">
            <v>262</v>
          </cell>
          <cell r="Y31">
            <v>269</v>
          </cell>
          <cell r="Z31">
            <v>272</v>
          </cell>
          <cell r="AA31">
            <v>273</v>
          </cell>
          <cell r="AB31">
            <v>275</v>
          </cell>
          <cell r="AC31">
            <v>276</v>
          </cell>
          <cell r="AD31">
            <v>277</v>
          </cell>
          <cell r="AE31">
            <v>278</v>
          </cell>
          <cell r="AF31">
            <v>280</v>
          </cell>
          <cell r="AG31">
            <v>281</v>
          </cell>
          <cell r="AH31">
            <v>282</v>
          </cell>
          <cell r="AI31">
            <v>283</v>
          </cell>
          <cell r="AJ31">
            <v>284</v>
          </cell>
          <cell r="AK31">
            <v>285</v>
          </cell>
          <cell r="AL31">
            <v>286</v>
          </cell>
          <cell r="AM31">
            <v>287</v>
          </cell>
          <cell r="AN31">
            <v>288</v>
          </cell>
          <cell r="AO31">
            <v>289</v>
          </cell>
          <cell r="AP31">
            <v>290</v>
          </cell>
          <cell r="AQ31">
            <v>291</v>
          </cell>
          <cell r="AR31">
            <v>292</v>
          </cell>
          <cell r="AS31">
            <v>292</v>
          </cell>
          <cell r="AT31">
            <v>293</v>
          </cell>
          <cell r="AU31">
            <v>294</v>
          </cell>
          <cell r="AV31">
            <v>295</v>
          </cell>
          <cell r="AW31">
            <v>295</v>
          </cell>
          <cell r="AX31">
            <v>296</v>
          </cell>
          <cell r="AY31">
            <v>297</v>
          </cell>
          <cell r="AZ31">
            <v>297</v>
          </cell>
          <cell r="BA31">
            <v>297</v>
          </cell>
          <cell r="BB31">
            <v>297</v>
          </cell>
          <cell r="BC31">
            <v>298</v>
          </cell>
          <cell r="BD31">
            <v>298</v>
          </cell>
          <cell r="BE31">
            <v>298</v>
          </cell>
          <cell r="BF31">
            <v>298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1">
    <tabColor theme="6" tint="-0.499984740745262"/>
    <outlinePr summaryBelow="0"/>
    <pageSetUpPr autoPageBreaks="0"/>
  </sheetPr>
  <dimension ref="A1:D84"/>
  <sheetViews>
    <sheetView showGridLines="0" workbookViewId="0">
      <selection activeCell="B25" sqref="B25"/>
    </sheetView>
  </sheetViews>
  <sheetFormatPr baseColWidth="10" defaultColWidth="12.7109375" defaultRowHeight="12"/>
  <cols>
    <col min="1" max="1" width="16.7109375" style="28" customWidth="1"/>
    <col min="2" max="2" width="72.5703125" style="28" bestFit="1" customWidth="1"/>
    <col min="3" max="3" width="16.7109375" style="28" customWidth="1"/>
    <col min="4" max="4" width="62.7109375" style="28" customWidth="1"/>
  </cols>
  <sheetData>
    <row r="1" spans="1:4" s="38" customFormat="1" ht="33.75" customHeight="1">
      <c r="B1" s="39" t="str">
        <f>Workbook.Title</f>
        <v>Modelo de demanda de Mercado para el IFT</v>
      </c>
    </row>
    <row r="2" spans="1:4" s="42" customFormat="1" ht="12" customHeight="1"/>
    <row r="3" spans="1:4" s="2" customFormat="1" ht="18">
      <c r="A3" s="26" t="s">
        <v>65</v>
      </c>
    </row>
    <row r="4" spans="1:4" ht="6" customHeight="1">
      <c r="A4"/>
      <c r="B4"/>
      <c r="C4"/>
      <c r="D4"/>
    </row>
    <row r="5" spans="1:4">
      <c r="A5" s="27" t="s">
        <v>549</v>
      </c>
      <c r="B5" s="35" t="s">
        <v>629</v>
      </c>
      <c r="C5"/>
      <c r="D5"/>
    </row>
    <row r="6" spans="1:4">
      <c r="A6" s="27" t="s">
        <v>550</v>
      </c>
      <c r="B6" s="35" t="s">
        <v>638</v>
      </c>
      <c r="C6"/>
      <c r="D6"/>
    </row>
    <row r="7" spans="1:4">
      <c r="A7"/>
      <c r="B7"/>
      <c r="C7"/>
      <c r="D7"/>
    </row>
    <row r="8" spans="1:4">
      <c r="A8" s="27" t="s">
        <v>542</v>
      </c>
      <c r="B8" s="28" t="s">
        <v>554</v>
      </c>
      <c r="C8"/>
      <c r="D8"/>
    </row>
    <row r="9" spans="1:4">
      <c r="A9" s="27" t="s">
        <v>543</v>
      </c>
      <c r="B9" s="28" t="s">
        <v>540</v>
      </c>
      <c r="C9"/>
      <c r="D9"/>
    </row>
    <row r="10" spans="1:4" hidden="1">
      <c r="A10" s="27"/>
      <c r="B10" s="28" t="s">
        <v>544</v>
      </c>
      <c r="C10"/>
      <c r="D10"/>
    </row>
    <row r="11" spans="1:4" hidden="1">
      <c r="A11" s="27"/>
      <c r="B11" s="28" t="s">
        <v>545</v>
      </c>
      <c r="C11"/>
      <c r="D11"/>
    </row>
    <row r="12" spans="1:4" hidden="1">
      <c r="A12" s="27"/>
      <c r="B12" s="28" t="s">
        <v>546</v>
      </c>
      <c r="C12"/>
      <c r="D12"/>
    </row>
    <row r="13" spans="1:4" hidden="1">
      <c r="A13" s="27"/>
      <c r="B13" s="28" t="s">
        <v>540</v>
      </c>
      <c r="C13"/>
      <c r="D13"/>
    </row>
    <row r="14" spans="1:4">
      <c r="A14" s="27" t="s">
        <v>547</v>
      </c>
      <c r="B14" s="35" t="s">
        <v>541</v>
      </c>
      <c r="C14"/>
      <c r="D14"/>
    </row>
    <row r="15" spans="1:4">
      <c r="A15" s="27" t="s">
        <v>67</v>
      </c>
      <c r="B15" s="239" t="s">
        <v>548</v>
      </c>
      <c r="C15"/>
      <c r="D15"/>
    </row>
    <row r="16" spans="1:4">
      <c r="A16"/>
      <c r="B16"/>
      <c r="C16"/>
      <c r="D16"/>
    </row>
    <row r="17" spans="1:4" s="2" customFormat="1" ht="18">
      <c r="A17" s="26" t="s">
        <v>66</v>
      </c>
    </row>
    <row r="18" spans="1:4" ht="6" customHeight="1">
      <c r="A18"/>
      <c r="B18"/>
      <c r="C18"/>
      <c r="D18"/>
    </row>
    <row r="19" spans="1:4" ht="15.75">
      <c r="A19" s="3" t="s">
        <v>37</v>
      </c>
      <c r="B19" s="3" t="s">
        <v>38</v>
      </c>
      <c r="C19" s="3" t="s">
        <v>39</v>
      </c>
      <c r="D19" s="3" t="s">
        <v>40</v>
      </c>
    </row>
    <row r="20" spans="1:4">
      <c r="A20" s="28" t="s">
        <v>69</v>
      </c>
      <c r="B20" s="348" t="s">
        <v>633</v>
      </c>
      <c r="C20" s="28" t="s">
        <v>540</v>
      </c>
    </row>
    <row r="21" spans="1:4">
      <c r="A21" s="28" t="s">
        <v>630</v>
      </c>
      <c r="B21" s="348" t="s">
        <v>634</v>
      </c>
      <c r="C21" s="28" t="s">
        <v>540</v>
      </c>
    </row>
    <row r="22" spans="1:4">
      <c r="A22" s="28" t="s">
        <v>68</v>
      </c>
      <c r="B22" s="348" t="s">
        <v>635</v>
      </c>
      <c r="C22" s="28" t="s">
        <v>540</v>
      </c>
    </row>
    <row r="23" spans="1:4">
      <c r="A23" s="28" t="s">
        <v>632</v>
      </c>
      <c r="B23" s="348" t="s">
        <v>636</v>
      </c>
      <c r="C23" s="28" t="s">
        <v>540</v>
      </c>
    </row>
    <row r="24" spans="1:4">
      <c r="A24" s="28" t="s">
        <v>399</v>
      </c>
      <c r="B24" s="348" t="s">
        <v>637</v>
      </c>
      <c r="C24" s="28" t="s">
        <v>540</v>
      </c>
    </row>
    <row r="25" spans="1:4">
      <c r="A25" s="58" t="s">
        <v>391</v>
      </c>
      <c r="B25" s="28" t="s">
        <v>127</v>
      </c>
      <c r="C25" s="28" t="s">
        <v>540</v>
      </c>
    </row>
    <row r="26" spans="1:4">
      <c r="A26" s="58" t="s">
        <v>580</v>
      </c>
      <c r="B26" s="28" t="s">
        <v>373</v>
      </c>
      <c r="C26" s="28" t="s">
        <v>540</v>
      </c>
    </row>
    <row r="27" spans="1:4" ht="12.75" thickBot="1">
      <c r="A27" s="58" t="s">
        <v>200</v>
      </c>
      <c r="B27" s="28" t="s">
        <v>376</v>
      </c>
      <c r="C27" s="28" t="s">
        <v>540</v>
      </c>
    </row>
    <row r="28" spans="1:4">
      <c r="A28" s="34"/>
      <c r="B28" s="33"/>
      <c r="C28" s="33"/>
      <c r="D28" s="33"/>
    </row>
    <row r="31" spans="1:4">
      <c r="A31"/>
      <c r="B31"/>
      <c r="C31"/>
      <c r="D31"/>
    </row>
    <row r="32" spans="1:4">
      <c r="A32"/>
      <c r="B32"/>
      <c r="C32"/>
      <c r="D32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  <row r="36" spans="1:4">
      <c r="A36"/>
      <c r="B36"/>
      <c r="C36"/>
      <c r="D36"/>
    </row>
    <row r="37" spans="1:4">
      <c r="A37"/>
      <c r="B37"/>
      <c r="C37"/>
      <c r="D37"/>
    </row>
    <row r="38" spans="1:4">
      <c r="A38"/>
      <c r="B38"/>
      <c r="C38"/>
      <c r="D38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  <row r="60" spans="1:4">
      <c r="A60"/>
      <c r="B60"/>
      <c r="C60"/>
      <c r="D60"/>
    </row>
    <row r="61" spans="1:4">
      <c r="A61"/>
      <c r="B61"/>
      <c r="C61"/>
      <c r="D61"/>
    </row>
    <row r="79" spans="1:4">
      <c r="A79"/>
      <c r="B79"/>
      <c r="C79"/>
      <c r="D79"/>
    </row>
    <row r="80" spans="1:4">
      <c r="A80"/>
      <c r="B80"/>
      <c r="C80"/>
      <c r="D80"/>
    </row>
    <row r="81" spans="1:4">
      <c r="A81"/>
      <c r="B81"/>
      <c r="C81"/>
      <c r="D81"/>
    </row>
    <row r="82" spans="1:4">
      <c r="A82"/>
      <c r="B82"/>
      <c r="C82"/>
      <c r="D82"/>
    </row>
    <row r="83" spans="1:4">
      <c r="A83"/>
      <c r="B83"/>
      <c r="C83"/>
      <c r="D83"/>
    </row>
    <row r="84" spans="1:4">
      <c r="A84"/>
      <c r="B84"/>
      <c r="C84"/>
      <c r="D84"/>
    </row>
  </sheetData>
  <phoneticPr fontId="0" type="noConversion"/>
  <dataValidations disablePrompts="1" count="1">
    <dataValidation type="list" allowBlank="1" sqref="B9 C20:C27">
      <formula1>$B$10:$B$13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2">
    <tabColor theme="6" tint="-0.499984740745262"/>
    <pageSetUpPr autoPageBreaks="0"/>
  </sheetPr>
  <dimension ref="A1:D12"/>
  <sheetViews>
    <sheetView showGridLines="0" workbookViewId="0"/>
  </sheetViews>
  <sheetFormatPr baseColWidth="10" defaultColWidth="12.7109375" defaultRowHeight="12"/>
  <cols>
    <col min="1" max="1" width="16.7109375" style="24" customWidth="1"/>
    <col min="2" max="2" width="16.7109375" style="25" customWidth="1"/>
    <col min="3" max="3" width="16.7109375" style="24" customWidth="1"/>
    <col min="4" max="4" width="92.7109375" style="28" customWidth="1"/>
  </cols>
  <sheetData>
    <row r="1" spans="1:4" s="43" customFormat="1" ht="33.75" customHeight="1">
      <c r="C1" s="44" t="str">
        <f>Workbook.Title</f>
        <v>Modelo de demanda de Mercado para el IFT</v>
      </c>
    </row>
    <row r="2" spans="1:4" ht="12" customHeight="1">
      <c r="A2"/>
      <c r="B2"/>
      <c r="C2"/>
      <c r="D2"/>
    </row>
    <row r="3" spans="1:4" s="2" customFormat="1" ht="18">
      <c r="A3" s="26" t="s">
        <v>65</v>
      </c>
    </row>
    <row r="4" spans="1:4" ht="6" customHeight="1">
      <c r="A4"/>
      <c r="B4"/>
      <c r="C4"/>
      <c r="D4"/>
    </row>
    <row r="5" spans="1:4">
      <c r="A5" s="27" t="s">
        <v>63</v>
      </c>
      <c r="B5" s="28" t="str">
        <f>Workbook.Title</f>
        <v>Modelo de demanda de Mercado para el IFT</v>
      </c>
      <c r="C5"/>
      <c r="D5"/>
    </row>
    <row r="6" spans="1:4">
      <c r="A6" s="27" t="s">
        <v>62</v>
      </c>
      <c r="B6" s="28" t="str">
        <f>Workbook.Objective</f>
        <v>Demanda del mercado fijo y móvil de telecomunicaciones</v>
      </c>
      <c r="C6"/>
      <c r="D6"/>
    </row>
    <row r="7" spans="1:4">
      <c r="A7"/>
      <c r="B7"/>
      <c r="C7"/>
      <c r="D7"/>
    </row>
    <row r="8" spans="1:4">
      <c r="A8" s="27" t="s">
        <v>61</v>
      </c>
      <c r="B8" t="str">
        <f>Workbook.Version</f>
        <v>Final</v>
      </c>
      <c r="D8"/>
    </row>
    <row r="9" spans="1:4">
      <c r="A9" s="27" t="s">
        <v>39</v>
      </c>
      <c r="B9" s="28" t="str">
        <f>Workbook.Status</f>
        <v>Aprobado para publicación</v>
      </c>
      <c r="C9"/>
      <c r="D9"/>
    </row>
    <row r="10" spans="1:4">
      <c r="A10" s="27" t="s">
        <v>64</v>
      </c>
      <c r="B10" s="28" t="str">
        <f>Workbook.Author</f>
        <v>Guillermo Fernández Castellanos</v>
      </c>
      <c r="C10"/>
      <c r="D10"/>
    </row>
    <row r="11" spans="1:4">
      <c r="A11" s="27" t="s">
        <v>67</v>
      </c>
      <c r="B11" s="28" t="str">
        <f>Workbook.Authors_Email_Address</f>
        <v>guillermo.fernandez@analysysmason.com</v>
      </c>
      <c r="C11"/>
      <c r="D11"/>
    </row>
    <row r="12" spans="1:4">
      <c r="A12"/>
      <c r="B12"/>
      <c r="C12"/>
      <c r="D12"/>
    </row>
  </sheetData>
  <phoneticPr fontId="0" type="noConversion"/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eamble3">
    <tabColor theme="6" tint="-0.499984740745262"/>
    <outlinePr summaryBelow="0"/>
    <pageSetUpPr autoPageBreaks="0" fitToPage="1"/>
  </sheetPr>
  <dimension ref="A1:F31"/>
  <sheetViews>
    <sheetView showGridLines="0" workbookViewId="0">
      <selection activeCell="C1" sqref="C1"/>
    </sheetView>
  </sheetViews>
  <sheetFormatPr baseColWidth="10" defaultColWidth="12.7109375" defaultRowHeight="12"/>
  <cols>
    <col min="1" max="1" width="2.7109375" style="239" customWidth="1"/>
    <col min="2" max="2" width="26.7109375" style="239" customWidth="1"/>
    <col min="3" max="16384" width="12.7109375" style="239"/>
  </cols>
  <sheetData>
    <row r="1" spans="1:5" s="36" customFormat="1" ht="33.75" customHeight="1">
      <c r="C1" s="40" t="s">
        <v>468</v>
      </c>
    </row>
    <row r="3" spans="1:5" ht="18">
      <c r="A3" s="6" t="s">
        <v>58</v>
      </c>
    </row>
    <row r="5" spans="1:5">
      <c r="B5" s="22" t="s">
        <v>47</v>
      </c>
      <c r="C5" s="7">
        <v>100</v>
      </c>
      <c r="D5" s="15" t="s">
        <v>41</v>
      </c>
      <c r="E5" s="239" t="s">
        <v>54</v>
      </c>
    </row>
    <row r="7" spans="1:5">
      <c r="B7" s="5" t="s">
        <v>48</v>
      </c>
      <c r="C7" s="9">
        <v>100</v>
      </c>
      <c r="D7" s="15" t="s">
        <v>41</v>
      </c>
      <c r="E7" s="239" t="s">
        <v>53</v>
      </c>
    </row>
    <row r="9" spans="1:5">
      <c r="B9" s="5" t="s">
        <v>56</v>
      </c>
      <c r="C9" s="21">
        <v>100</v>
      </c>
      <c r="D9" s="15" t="s">
        <v>41</v>
      </c>
      <c r="E9" s="239" t="s">
        <v>57</v>
      </c>
    </row>
    <row r="11" spans="1:5">
      <c r="B11" s="5" t="s">
        <v>49</v>
      </c>
      <c r="C11" s="8">
        <v>100</v>
      </c>
      <c r="D11" s="15" t="s">
        <v>42</v>
      </c>
      <c r="E11" s="239" t="s">
        <v>55</v>
      </c>
    </row>
    <row r="13" spans="1:5">
      <c r="B13" s="5" t="s">
        <v>50</v>
      </c>
      <c r="C13" s="10">
        <v>100</v>
      </c>
      <c r="D13" s="15" t="s">
        <v>42</v>
      </c>
      <c r="E13" s="239" t="s">
        <v>74</v>
      </c>
    </row>
    <row r="15" spans="1:5">
      <c r="B15" s="5" t="s">
        <v>71</v>
      </c>
      <c r="C15" s="29">
        <v>100</v>
      </c>
      <c r="D15" s="15" t="s">
        <v>42</v>
      </c>
      <c r="E15" s="239" t="s">
        <v>72</v>
      </c>
    </row>
    <row r="17" spans="1:6" ht="18" hidden="1">
      <c r="A17" s="6" t="s">
        <v>59</v>
      </c>
    </row>
    <row r="18" spans="1:6" hidden="1"/>
    <row r="19" spans="1:6" hidden="1">
      <c r="B19" s="5" t="s">
        <v>43</v>
      </c>
      <c r="C19" s="11">
        <v>100</v>
      </c>
      <c r="D19" s="15" t="s">
        <v>42</v>
      </c>
      <c r="E19" s="239" t="s">
        <v>52</v>
      </c>
    </row>
    <row r="20" spans="1:6">
      <c r="C20" s="11"/>
    </row>
    <row r="21" spans="1:6">
      <c r="B21" s="5" t="s">
        <v>60</v>
      </c>
      <c r="C21" s="31">
        <v>123.45</v>
      </c>
      <c r="E21" s="239" t="s">
        <v>469</v>
      </c>
    </row>
    <row r="23" spans="1:6">
      <c r="B23" s="5" t="s">
        <v>73</v>
      </c>
      <c r="C23" s="30">
        <v>0</v>
      </c>
      <c r="D23" s="15" t="s">
        <v>42</v>
      </c>
      <c r="E23" s="239" t="s">
        <v>470</v>
      </c>
      <c r="F23" s="20"/>
    </row>
    <row r="25" spans="1:6">
      <c r="B25" s="5" t="s">
        <v>73</v>
      </c>
      <c r="C25" s="30">
        <v>0.1</v>
      </c>
      <c r="D25" s="15" t="s">
        <v>42</v>
      </c>
      <c r="E25" s="239" t="s">
        <v>470</v>
      </c>
      <c r="F25" s="20"/>
    </row>
    <row r="27" spans="1:6">
      <c r="B27" s="5" t="s">
        <v>44</v>
      </c>
      <c r="C27" s="12">
        <v>100</v>
      </c>
      <c r="E27" s="239" t="s">
        <v>471</v>
      </c>
    </row>
    <row r="29" spans="1:6">
      <c r="B29" s="5" t="s">
        <v>51</v>
      </c>
      <c r="C29" s="18" t="s">
        <v>51</v>
      </c>
      <c r="D29" s="15" t="s">
        <v>42</v>
      </c>
      <c r="E29" s="239" t="s">
        <v>472</v>
      </c>
    </row>
    <row r="31" spans="1:6">
      <c r="B31" s="5" t="s">
        <v>45</v>
      </c>
      <c r="C31" s="13">
        <v>100</v>
      </c>
      <c r="E31" s="239" t="s">
        <v>46</v>
      </c>
    </row>
  </sheetData>
  <phoneticPr fontId="0" type="noConversion"/>
  <conditionalFormatting sqref="C25:C26">
    <cfRule type="cellIs" dxfId="44" priority="1" stopIfTrue="1" operator="notEqual">
      <formula>0</formula>
    </cfRule>
  </conditionalFormatting>
  <dataValidations disablePrompts="1" count="2">
    <dataValidation type="list" showInputMessage="1" showErrorMessage="1" errorTitle="Input Parameter" error="Please select value from list" promptTitle="Input Parameter" prompt="Select from list" sqref="C16">
      <formula1>$C$17:$C$19</formula1>
    </dataValidation>
    <dataValidation type="decimal" showInputMessage="1" showErrorMessage="1" errorTitle="Input Parameter" error="Value must lie between 100 and 300" promptTitle="Input Parameter" prompt="Value must lie between 100 and 300" sqref="C12">
      <formula1>C13</formula1>
      <formula2>C14</formula2>
    </dataValidation>
  </dataValidations>
  <pageMargins left="0.74803149606299213" right="0.74803149606299213" top="0.51181102362204722" bottom="0.51181102362204722" header="0.51181102362204722" footer="0.35433070866141736"/>
  <pageSetup paperSize="9" scale="85" fitToHeight="0" orientation="landscape" horizontalDpi="4294967292" verticalDpi="4294967292" r:id="rId1"/>
  <headerFooter alignWithMargins="0">
    <oddFooter xml:space="preserve">&amp;L&amp;F : &amp;A&amp;CPrinted at &amp;T on &amp;D&amp;RCONFIDENTIAL © Analysys </oddFooter>
  </headerFooter>
  <rowBreaks count="3" manualBreakCount="3">
    <brk id="52" max="16383" man="1"/>
    <brk id="84" max="16383" man="1"/>
    <brk id="11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C00000"/>
    <pageSetUpPr autoPageBreaks="0"/>
  </sheetPr>
  <dimension ref="A1:BS46"/>
  <sheetViews>
    <sheetView showGridLines="0" tabSelected="1" zoomScale="80" zoomScaleNormal="80" workbookViewId="0">
      <selection activeCell="F22" sqref="F22"/>
    </sheetView>
  </sheetViews>
  <sheetFormatPr baseColWidth="10" defaultColWidth="12.7109375" defaultRowHeight="12"/>
  <cols>
    <col min="1" max="1" width="6.7109375" customWidth="1"/>
    <col min="2" max="2" width="33" customWidth="1"/>
    <col min="5" max="5" width="12.5703125" customWidth="1"/>
    <col min="9" max="9" width="20.28515625" bestFit="1" customWidth="1"/>
  </cols>
  <sheetData>
    <row r="1" spans="1:71" s="40" customFormat="1" ht="33.75" customHeight="1">
      <c r="D1" s="49" t="s">
        <v>384</v>
      </c>
      <c r="L1" s="40" t="s">
        <v>70</v>
      </c>
    </row>
    <row r="3" spans="1:71" s="86" customFormat="1" ht="18" customHeight="1">
      <c r="A3" s="87">
        <v>1</v>
      </c>
      <c r="B3" s="87" t="s">
        <v>616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97"/>
      <c r="BR3" s="97"/>
      <c r="BS3" s="85"/>
    </row>
    <row r="5" spans="1:71">
      <c r="B5" s="344" t="str">
        <f>[1]!operator.active</f>
        <v>Alternativo</v>
      </c>
    </row>
    <row r="7" spans="1:71" ht="24">
      <c r="C7" s="1" t="s">
        <v>383</v>
      </c>
      <c r="D7" s="1" t="s">
        <v>386</v>
      </c>
    </row>
    <row r="8" spans="1:71">
      <c r="B8" s="343" t="str">
        <f t="array" ref="B8:B13">[1]!Operator_group</f>
        <v>Incumbente</v>
      </c>
      <c r="D8" s="286">
        <v>0.64</v>
      </c>
      <c r="E8" s="252" t="s">
        <v>618</v>
      </c>
    </row>
    <row r="9" spans="1:71">
      <c r="B9" s="343" t="str">
        <v>Alternativo</v>
      </c>
      <c r="D9" s="178">
        <f>(1-cuota_operador_fijo_1)</f>
        <v>0.36</v>
      </c>
      <c r="E9" s="252" t="s">
        <v>619</v>
      </c>
    </row>
    <row r="10" spans="1:71">
      <c r="B10" s="343" t="str">
        <v>Spare 1</v>
      </c>
      <c r="D10" s="345">
        <v>0</v>
      </c>
      <c r="E10" s="252" t="s">
        <v>620</v>
      </c>
    </row>
    <row r="11" spans="1:71">
      <c r="B11" s="343" t="str">
        <v>Spare 2</v>
      </c>
      <c r="D11" s="345">
        <v>0</v>
      </c>
      <c r="E11" s="252" t="s">
        <v>621</v>
      </c>
    </row>
    <row r="12" spans="1:71">
      <c r="B12" s="343" t="str">
        <v>Spare 3</v>
      </c>
      <c r="D12" s="345">
        <v>0</v>
      </c>
      <c r="E12" s="252" t="s">
        <v>622</v>
      </c>
    </row>
    <row r="13" spans="1:71">
      <c r="B13" s="343" t="str">
        <v>Spare 4</v>
      </c>
      <c r="D13" s="345">
        <v>0</v>
      </c>
      <c r="E13" s="252" t="s">
        <v>623</v>
      </c>
    </row>
    <row r="15" spans="1:71" s="86" customFormat="1" ht="18" customHeight="1">
      <c r="A15" s="87">
        <v>1</v>
      </c>
      <c r="B15" s="87" t="s">
        <v>617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97"/>
      <c r="BR15" s="97"/>
      <c r="BS15" s="85"/>
    </row>
    <row r="17" spans="1:71">
      <c r="B17" s="343" t="str">
        <f>[2]Control!$G$16</f>
        <v>Alternativo</v>
      </c>
    </row>
    <row r="18" spans="1:71">
      <c r="A18" s="2"/>
      <c r="H18" s="2"/>
      <c r="I18" s="2"/>
      <c r="J18" s="2"/>
      <c r="K18" s="2"/>
      <c r="L18" s="2"/>
    </row>
    <row r="19" spans="1:71">
      <c r="B19" t="s">
        <v>385</v>
      </c>
      <c r="C19" s="74">
        <v>3</v>
      </c>
      <c r="D19" s="117">
        <f>1/C19</f>
        <v>0.33333333333333331</v>
      </c>
      <c r="E19" s="252" t="s">
        <v>624</v>
      </c>
      <c r="K19" s="23"/>
    </row>
    <row r="20" spans="1:71">
      <c r="B20" s="343" t="str">
        <f t="array" ref="B20:B23">[2]!operadores</f>
        <v>Alternativo</v>
      </c>
      <c r="D20" s="210">
        <v>0.15999999999999998</v>
      </c>
      <c r="E20" s="252" t="s">
        <v>625</v>
      </c>
      <c r="K20" s="23"/>
    </row>
    <row r="21" spans="1:71">
      <c r="B21" s="343" t="str">
        <v>Spare 1</v>
      </c>
      <c r="C21" s="19"/>
      <c r="D21" s="345">
        <v>0</v>
      </c>
      <c r="E21" s="252" t="s">
        <v>626</v>
      </c>
      <c r="K21" s="23"/>
    </row>
    <row r="22" spans="1:71">
      <c r="B22" s="343" t="str">
        <v>Spare 2</v>
      </c>
      <c r="D22" s="345">
        <v>0</v>
      </c>
      <c r="E22" s="252" t="s">
        <v>627</v>
      </c>
      <c r="K22" s="23"/>
    </row>
    <row r="23" spans="1:71">
      <c r="B23" s="343" t="str">
        <v>Spare 3</v>
      </c>
      <c r="D23" s="345">
        <v>0</v>
      </c>
      <c r="E23" s="252" t="s">
        <v>628</v>
      </c>
    </row>
    <row r="24" spans="1:71">
      <c r="D24" s="109"/>
    </row>
    <row r="25" spans="1:71" s="86" customFormat="1" ht="18" customHeight="1">
      <c r="A25" s="87">
        <v>2</v>
      </c>
      <c r="B25" s="87" t="s">
        <v>390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97"/>
      <c r="BR25" s="97"/>
      <c r="BS25" s="85"/>
    </row>
    <row r="27" spans="1:71" ht="15.75">
      <c r="B27" s="17" t="s">
        <v>389</v>
      </c>
    </row>
    <row r="29" spans="1:71">
      <c r="D29" s="1">
        <v>2005</v>
      </c>
      <c r="E29" s="1">
        <v>2006</v>
      </c>
      <c r="F29" s="1">
        <v>2007</v>
      </c>
      <c r="G29" s="1">
        <v>2008</v>
      </c>
      <c r="H29" s="1">
        <v>2009</v>
      </c>
      <c r="I29" s="1">
        <v>2010</v>
      </c>
      <c r="J29" s="1">
        <v>2011</v>
      </c>
      <c r="K29" s="1">
        <v>2012</v>
      </c>
      <c r="L29" s="1">
        <v>2013</v>
      </c>
      <c r="M29" s="1">
        <v>2014</v>
      </c>
      <c r="N29" s="1">
        <v>2015</v>
      </c>
      <c r="O29" s="1">
        <v>2016</v>
      </c>
      <c r="P29" s="1">
        <v>2017</v>
      </c>
      <c r="Q29" s="1">
        <v>2018</v>
      </c>
      <c r="R29" s="1">
        <v>2019</v>
      </c>
      <c r="S29" s="1">
        <v>2020</v>
      </c>
      <c r="T29" s="1">
        <v>2021</v>
      </c>
      <c r="U29" s="1">
        <v>2022</v>
      </c>
      <c r="V29" s="1">
        <v>2023</v>
      </c>
      <c r="W29" s="1">
        <v>2024</v>
      </c>
      <c r="X29" s="1">
        <v>2025</v>
      </c>
      <c r="Y29" s="1">
        <v>2026</v>
      </c>
      <c r="Z29" s="1">
        <v>2027</v>
      </c>
      <c r="AA29" s="1">
        <v>2028</v>
      </c>
      <c r="AB29" s="1">
        <v>2029</v>
      </c>
      <c r="AC29" s="1">
        <v>2030</v>
      </c>
      <c r="AD29" s="1">
        <v>2031</v>
      </c>
      <c r="AE29" s="1">
        <v>2032</v>
      </c>
      <c r="AF29" s="1">
        <v>2033</v>
      </c>
      <c r="AG29" s="1">
        <v>2034</v>
      </c>
      <c r="AH29" s="1">
        <v>2035</v>
      </c>
      <c r="AI29" s="1">
        <v>2036</v>
      </c>
      <c r="AJ29" s="1">
        <v>2037</v>
      </c>
      <c r="AK29" s="1">
        <v>2038</v>
      </c>
      <c r="AL29" s="1">
        <v>2039</v>
      </c>
      <c r="AM29" s="1">
        <v>2040</v>
      </c>
      <c r="AN29" s="1">
        <v>2041</v>
      </c>
      <c r="AO29" s="1">
        <v>2042</v>
      </c>
      <c r="AP29" s="1">
        <v>2043</v>
      </c>
      <c r="AQ29" s="1">
        <v>2044</v>
      </c>
      <c r="AR29" s="1">
        <v>2045</v>
      </c>
      <c r="AS29" s="1">
        <v>2046</v>
      </c>
      <c r="AT29" s="1">
        <v>2047</v>
      </c>
      <c r="AU29" s="1">
        <v>2048</v>
      </c>
      <c r="AV29" s="1">
        <v>2049</v>
      </c>
      <c r="AW29" s="1">
        <v>2050</v>
      </c>
      <c r="AX29" s="1">
        <v>2051</v>
      </c>
      <c r="AY29" s="1">
        <v>2052</v>
      </c>
      <c r="AZ29" s="1">
        <v>2053</v>
      </c>
      <c r="BA29" s="1">
        <f>AZ29+1</f>
        <v>2054</v>
      </c>
      <c r="BB29" s="1">
        <f>BA29+1</f>
        <v>2055</v>
      </c>
      <c r="BC29" s="1">
        <f>BB29+1</f>
        <v>2056</v>
      </c>
    </row>
    <row r="30" spans="1:71">
      <c r="B30" s="73" t="s">
        <v>387</v>
      </c>
      <c r="D30" s="98">
        <v>0</v>
      </c>
      <c r="E30" s="98">
        <v>0</v>
      </c>
      <c r="F30" s="98">
        <v>0</v>
      </c>
      <c r="G30" s="98">
        <v>0</v>
      </c>
      <c r="H30" s="293">
        <f t="shared" ref="H30:K31" si="0">($L30-$G30)/($L$29-$G$29)+G30</f>
        <v>7.1999999999999995E-2</v>
      </c>
      <c r="I30" s="293">
        <f t="shared" si="0"/>
        <v>0.14399999999999999</v>
      </c>
      <c r="J30" s="293">
        <f t="shared" si="0"/>
        <v>0.21599999999999997</v>
      </c>
      <c r="K30" s="293">
        <f t="shared" si="0"/>
        <v>0.28799999999999998</v>
      </c>
      <c r="L30" s="189">
        <f>CHOOSE(MATCH($B$5, Control!$B$8:$B$13, 0),cuota_operador_fijo_1, cuota_operador_fijo_2, cuota_operador_fijo_3, cuota_operador_fijo_4, cuota_operador_fijo_5, cuota_operador_fijo_6)</f>
        <v>0.36</v>
      </c>
      <c r="M30" s="162">
        <f t="shared" ref="M30:AW30" si="1">L30</f>
        <v>0.36</v>
      </c>
      <c r="N30" s="162">
        <f t="shared" si="1"/>
        <v>0.36</v>
      </c>
      <c r="O30" s="162">
        <f t="shared" si="1"/>
        <v>0.36</v>
      </c>
      <c r="P30" s="162">
        <f t="shared" si="1"/>
        <v>0.36</v>
      </c>
      <c r="Q30" s="162">
        <f t="shared" si="1"/>
        <v>0.36</v>
      </c>
      <c r="R30" s="162">
        <f t="shared" si="1"/>
        <v>0.36</v>
      </c>
      <c r="S30" s="162">
        <f t="shared" si="1"/>
        <v>0.36</v>
      </c>
      <c r="T30" s="162">
        <f t="shared" si="1"/>
        <v>0.36</v>
      </c>
      <c r="U30" s="162">
        <f t="shared" si="1"/>
        <v>0.36</v>
      </c>
      <c r="V30" s="162">
        <f t="shared" si="1"/>
        <v>0.36</v>
      </c>
      <c r="W30" s="162">
        <f t="shared" si="1"/>
        <v>0.36</v>
      </c>
      <c r="X30" s="162">
        <f t="shared" si="1"/>
        <v>0.36</v>
      </c>
      <c r="Y30" s="162">
        <f t="shared" si="1"/>
        <v>0.36</v>
      </c>
      <c r="Z30" s="162">
        <f t="shared" si="1"/>
        <v>0.36</v>
      </c>
      <c r="AA30" s="162">
        <f t="shared" si="1"/>
        <v>0.36</v>
      </c>
      <c r="AB30" s="162">
        <f t="shared" si="1"/>
        <v>0.36</v>
      </c>
      <c r="AC30" s="162">
        <f t="shared" si="1"/>
        <v>0.36</v>
      </c>
      <c r="AD30" s="162">
        <f t="shared" si="1"/>
        <v>0.36</v>
      </c>
      <c r="AE30" s="162">
        <f t="shared" si="1"/>
        <v>0.36</v>
      </c>
      <c r="AF30" s="162">
        <f t="shared" si="1"/>
        <v>0.36</v>
      </c>
      <c r="AG30" s="162">
        <f t="shared" si="1"/>
        <v>0.36</v>
      </c>
      <c r="AH30" s="162">
        <f t="shared" si="1"/>
        <v>0.36</v>
      </c>
      <c r="AI30" s="162">
        <f t="shared" si="1"/>
        <v>0.36</v>
      </c>
      <c r="AJ30" s="162">
        <f t="shared" si="1"/>
        <v>0.36</v>
      </c>
      <c r="AK30" s="162">
        <f t="shared" si="1"/>
        <v>0.36</v>
      </c>
      <c r="AL30" s="162">
        <f t="shared" si="1"/>
        <v>0.36</v>
      </c>
      <c r="AM30" s="162">
        <f t="shared" si="1"/>
        <v>0.36</v>
      </c>
      <c r="AN30" s="162">
        <f t="shared" si="1"/>
        <v>0.36</v>
      </c>
      <c r="AO30" s="162">
        <f t="shared" si="1"/>
        <v>0.36</v>
      </c>
      <c r="AP30" s="162">
        <f t="shared" si="1"/>
        <v>0.36</v>
      </c>
      <c r="AQ30" s="162">
        <f t="shared" si="1"/>
        <v>0.36</v>
      </c>
      <c r="AR30" s="162">
        <f t="shared" si="1"/>
        <v>0.36</v>
      </c>
      <c r="AS30" s="162">
        <f t="shared" si="1"/>
        <v>0.36</v>
      </c>
      <c r="AT30" s="162">
        <f t="shared" si="1"/>
        <v>0.36</v>
      </c>
      <c r="AU30" s="162">
        <f t="shared" si="1"/>
        <v>0.36</v>
      </c>
      <c r="AV30" s="162">
        <f t="shared" si="1"/>
        <v>0.36</v>
      </c>
      <c r="AW30" s="162">
        <f t="shared" si="1"/>
        <v>0.36</v>
      </c>
      <c r="AX30" s="162">
        <f t="shared" ref="AX30:AZ31" si="2">AW30</f>
        <v>0.36</v>
      </c>
      <c r="AY30" s="162">
        <f t="shared" si="2"/>
        <v>0.36</v>
      </c>
      <c r="AZ30" s="162">
        <f t="shared" si="2"/>
        <v>0.36</v>
      </c>
      <c r="BA30" s="162">
        <f t="shared" ref="BA30:BC31" si="3">AZ30</f>
        <v>0.36</v>
      </c>
      <c r="BB30" s="162">
        <f t="shared" si="3"/>
        <v>0.36</v>
      </c>
      <c r="BC30" s="162">
        <f t="shared" si="3"/>
        <v>0.36</v>
      </c>
      <c r="BD30" s="19" t="s">
        <v>1</v>
      </c>
    </row>
    <row r="31" spans="1:71">
      <c r="B31" s="73" t="s">
        <v>388</v>
      </c>
      <c r="D31" s="98">
        <v>0</v>
      </c>
      <c r="E31" s="98">
        <v>0</v>
      </c>
      <c r="F31" s="98">
        <v>0</v>
      </c>
      <c r="G31" s="98">
        <v>0</v>
      </c>
      <c r="H31" s="317">
        <f t="shared" si="0"/>
        <v>3.1999999999999994E-2</v>
      </c>
      <c r="I31" s="317">
        <f t="shared" si="0"/>
        <v>6.3999999999999987E-2</v>
      </c>
      <c r="J31" s="317">
        <f t="shared" si="0"/>
        <v>9.5999999999999974E-2</v>
      </c>
      <c r="K31" s="317">
        <f t="shared" si="0"/>
        <v>0.12799999999999997</v>
      </c>
      <c r="L31" s="189">
        <f>CHOOSE(MATCH($B$17, Control!$B$19:$B$23, 0),cuota_operador_movil_1, cuota_operador_movil_2, cuota_operador_movil_3, cuota_operador_movil_4, cuota_operador_movil_5)</f>
        <v>0.15999999999999998</v>
      </c>
      <c r="M31" s="55">
        <f t="shared" ref="M31:AW31" si="4">L31</f>
        <v>0.15999999999999998</v>
      </c>
      <c r="N31" s="55">
        <f t="shared" si="4"/>
        <v>0.15999999999999998</v>
      </c>
      <c r="O31" s="55">
        <f t="shared" si="4"/>
        <v>0.15999999999999998</v>
      </c>
      <c r="P31" s="55">
        <f t="shared" si="4"/>
        <v>0.15999999999999998</v>
      </c>
      <c r="Q31" s="55">
        <f t="shared" si="4"/>
        <v>0.15999999999999998</v>
      </c>
      <c r="R31" s="55">
        <f t="shared" si="4"/>
        <v>0.15999999999999998</v>
      </c>
      <c r="S31" s="55">
        <f t="shared" si="4"/>
        <v>0.15999999999999998</v>
      </c>
      <c r="T31" s="55">
        <f t="shared" si="4"/>
        <v>0.15999999999999998</v>
      </c>
      <c r="U31" s="55">
        <f t="shared" si="4"/>
        <v>0.15999999999999998</v>
      </c>
      <c r="V31" s="55">
        <f t="shared" si="4"/>
        <v>0.15999999999999998</v>
      </c>
      <c r="W31" s="55">
        <f t="shared" si="4"/>
        <v>0.15999999999999998</v>
      </c>
      <c r="X31" s="55">
        <f t="shared" si="4"/>
        <v>0.15999999999999998</v>
      </c>
      <c r="Y31" s="55">
        <f t="shared" si="4"/>
        <v>0.15999999999999998</v>
      </c>
      <c r="Z31" s="55">
        <f t="shared" si="4"/>
        <v>0.15999999999999998</v>
      </c>
      <c r="AA31" s="55">
        <f t="shared" si="4"/>
        <v>0.15999999999999998</v>
      </c>
      <c r="AB31" s="55">
        <f t="shared" si="4"/>
        <v>0.15999999999999998</v>
      </c>
      <c r="AC31" s="55">
        <f t="shared" si="4"/>
        <v>0.15999999999999998</v>
      </c>
      <c r="AD31" s="55">
        <f t="shared" si="4"/>
        <v>0.15999999999999998</v>
      </c>
      <c r="AE31" s="55">
        <f t="shared" si="4"/>
        <v>0.15999999999999998</v>
      </c>
      <c r="AF31" s="55">
        <f t="shared" si="4"/>
        <v>0.15999999999999998</v>
      </c>
      <c r="AG31" s="55">
        <f t="shared" si="4"/>
        <v>0.15999999999999998</v>
      </c>
      <c r="AH31" s="55">
        <f t="shared" si="4"/>
        <v>0.15999999999999998</v>
      </c>
      <c r="AI31" s="55">
        <f t="shared" si="4"/>
        <v>0.15999999999999998</v>
      </c>
      <c r="AJ31" s="55">
        <f t="shared" si="4"/>
        <v>0.15999999999999998</v>
      </c>
      <c r="AK31" s="55">
        <f t="shared" si="4"/>
        <v>0.15999999999999998</v>
      </c>
      <c r="AL31" s="55">
        <f t="shared" si="4"/>
        <v>0.15999999999999998</v>
      </c>
      <c r="AM31" s="55">
        <f t="shared" si="4"/>
        <v>0.15999999999999998</v>
      </c>
      <c r="AN31" s="55">
        <f t="shared" si="4"/>
        <v>0.15999999999999998</v>
      </c>
      <c r="AO31" s="55">
        <f t="shared" si="4"/>
        <v>0.15999999999999998</v>
      </c>
      <c r="AP31" s="55">
        <f t="shared" si="4"/>
        <v>0.15999999999999998</v>
      </c>
      <c r="AQ31" s="55">
        <f t="shared" si="4"/>
        <v>0.15999999999999998</v>
      </c>
      <c r="AR31" s="55">
        <f t="shared" si="4"/>
        <v>0.15999999999999998</v>
      </c>
      <c r="AS31" s="55">
        <f t="shared" si="4"/>
        <v>0.15999999999999998</v>
      </c>
      <c r="AT31" s="55">
        <f t="shared" si="4"/>
        <v>0.15999999999999998</v>
      </c>
      <c r="AU31" s="55">
        <f t="shared" si="4"/>
        <v>0.15999999999999998</v>
      </c>
      <c r="AV31" s="55">
        <f t="shared" si="4"/>
        <v>0.15999999999999998</v>
      </c>
      <c r="AW31" s="55">
        <f t="shared" si="4"/>
        <v>0.15999999999999998</v>
      </c>
      <c r="AX31" s="55">
        <f t="shared" si="2"/>
        <v>0.15999999999999998</v>
      </c>
      <c r="AY31" s="55">
        <f t="shared" si="2"/>
        <v>0.15999999999999998</v>
      </c>
      <c r="AZ31" s="55">
        <f t="shared" si="2"/>
        <v>0.15999999999999998</v>
      </c>
      <c r="BA31" s="55">
        <f t="shared" si="3"/>
        <v>0.15999999999999998</v>
      </c>
      <c r="BB31" s="55">
        <f t="shared" si="3"/>
        <v>0.15999999999999998</v>
      </c>
      <c r="BC31" s="55">
        <f t="shared" si="3"/>
        <v>0.15999999999999998</v>
      </c>
      <c r="BD31" s="19" t="s">
        <v>2</v>
      </c>
    </row>
    <row r="34" spans="1:71" s="86" customFormat="1" ht="18" customHeight="1">
      <c r="A34" s="87">
        <v>3</v>
      </c>
      <c r="B34" s="87" t="s">
        <v>480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97"/>
      <c r="BR34" s="97"/>
      <c r="BS34" s="85"/>
    </row>
    <row r="36" spans="1:71">
      <c r="D36" s="73" t="s">
        <v>488</v>
      </c>
      <c r="E36" s="232" t="s">
        <v>490</v>
      </c>
      <c r="F36" s="232" t="s">
        <v>88</v>
      </c>
      <c r="G36" s="232" t="s">
        <v>489</v>
      </c>
      <c r="H36" s="252" t="s">
        <v>507</v>
      </c>
    </row>
    <row r="37" spans="1:71">
      <c r="B37" s="250" t="s">
        <v>498</v>
      </c>
      <c r="C37" s="260" t="s">
        <v>88</v>
      </c>
      <c r="D37" s="252" t="s">
        <v>510</v>
      </c>
      <c r="E37" s="251">
        <v>-0.05</v>
      </c>
      <c r="F37" s="251">
        <v>0</v>
      </c>
      <c r="G37" s="251">
        <v>0.05</v>
      </c>
      <c r="H37" s="252" t="s">
        <v>512</v>
      </c>
    </row>
    <row r="38" spans="1:71">
      <c r="B38" s="250" t="s">
        <v>499</v>
      </c>
      <c r="C38" s="260" t="s">
        <v>88</v>
      </c>
      <c r="D38" s="252" t="s">
        <v>511</v>
      </c>
      <c r="E38" s="251">
        <v>-0.3</v>
      </c>
      <c r="F38" s="251">
        <v>0</v>
      </c>
      <c r="G38" s="251">
        <v>0.3</v>
      </c>
      <c r="H38" s="252" t="s">
        <v>513</v>
      </c>
    </row>
    <row r="39" spans="1:71">
      <c r="B39" s="250" t="s">
        <v>514</v>
      </c>
      <c r="C39" s="260" t="s">
        <v>88</v>
      </c>
      <c r="D39" s="252" t="s">
        <v>515</v>
      </c>
      <c r="E39" s="251">
        <v>-0.1</v>
      </c>
      <c r="F39" s="251">
        <v>0</v>
      </c>
      <c r="G39" s="251">
        <v>0.1</v>
      </c>
      <c r="H39" s="252" t="s">
        <v>516</v>
      </c>
    </row>
    <row r="40" spans="1:71">
      <c r="B40" s="250" t="s">
        <v>486</v>
      </c>
      <c r="C40" s="260" t="s">
        <v>88</v>
      </c>
      <c r="D40" s="252" t="s">
        <v>500</v>
      </c>
      <c r="E40" s="251">
        <v>-0.5</v>
      </c>
      <c r="F40" s="251">
        <v>0</v>
      </c>
      <c r="G40" s="251">
        <v>0.5</v>
      </c>
      <c r="H40" s="252" t="s">
        <v>491</v>
      </c>
    </row>
    <row r="41" spans="1:71">
      <c r="B41" s="250" t="s">
        <v>484</v>
      </c>
      <c r="C41" s="260" t="s">
        <v>88</v>
      </c>
      <c r="D41" s="252" t="s">
        <v>501</v>
      </c>
      <c r="E41" s="251">
        <v>-0.3</v>
      </c>
      <c r="F41" s="251">
        <v>0</v>
      </c>
      <c r="G41" s="251">
        <v>0.3</v>
      </c>
      <c r="H41" s="252" t="s">
        <v>492</v>
      </c>
    </row>
    <row r="42" spans="1:71">
      <c r="B42" s="250" t="s">
        <v>485</v>
      </c>
      <c r="C42" s="260" t="s">
        <v>88</v>
      </c>
      <c r="D42" s="252" t="s">
        <v>502</v>
      </c>
      <c r="E42" s="251">
        <v>-0.3</v>
      </c>
      <c r="F42" s="251">
        <v>0</v>
      </c>
      <c r="G42" s="251">
        <v>0.3</v>
      </c>
      <c r="H42" s="252" t="s">
        <v>493</v>
      </c>
    </row>
    <row r="43" spans="1:71">
      <c r="B43" s="250" t="s">
        <v>487</v>
      </c>
      <c r="C43" s="260" t="s">
        <v>88</v>
      </c>
      <c r="D43" s="252" t="s">
        <v>503</v>
      </c>
      <c r="E43" s="251">
        <v>-0.5</v>
      </c>
      <c r="F43" s="251">
        <v>0</v>
      </c>
      <c r="G43" s="251">
        <v>1</v>
      </c>
      <c r="H43" s="252" t="s">
        <v>494</v>
      </c>
    </row>
    <row r="44" spans="1:71">
      <c r="B44" s="250" t="s">
        <v>481</v>
      </c>
      <c r="C44" s="260" t="s">
        <v>88</v>
      </c>
      <c r="D44" s="252" t="s">
        <v>504</v>
      </c>
      <c r="E44" s="251">
        <v>-0.3</v>
      </c>
      <c r="F44" s="251">
        <v>0</v>
      </c>
      <c r="G44" s="251">
        <v>0.3</v>
      </c>
      <c r="H44" s="252" t="s">
        <v>495</v>
      </c>
    </row>
    <row r="45" spans="1:71">
      <c r="B45" s="250" t="s">
        <v>482</v>
      </c>
      <c r="C45" s="260" t="s">
        <v>88</v>
      </c>
      <c r="D45" s="252" t="s">
        <v>505</v>
      </c>
      <c r="E45" s="251">
        <v>-0.2</v>
      </c>
      <c r="F45" s="251">
        <v>0</v>
      </c>
      <c r="G45" s="251">
        <v>0.2</v>
      </c>
      <c r="H45" s="252" t="s">
        <v>496</v>
      </c>
    </row>
    <row r="46" spans="1:71">
      <c r="B46" s="250" t="s">
        <v>483</v>
      </c>
      <c r="C46" s="260" t="s">
        <v>88</v>
      </c>
      <c r="D46" s="252" t="s">
        <v>506</v>
      </c>
      <c r="E46" s="251">
        <v>-0.1</v>
      </c>
      <c r="F46" s="251">
        <v>0</v>
      </c>
      <c r="G46" s="251">
        <v>0.1</v>
      </c>
      <c r="H46" s="252" t="s">
        <v>497</v>
      </c>
    </row>
  </sheetData>
  <phoneticPr fontId="0" type="noConversion"/>
  <dataValidations disablePrompts="1" count="1">
    <dataValidation type="list" allowBlank="1" showInputMessage="1" showErrorMessage="1" sqref="C37:C46">
      <formula1>$E$36:$G$36</formula1>
    </dataValidation>
  </dataValidations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colBreaks count="1" manualBreakCount="1">
    <brk id="4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R63"/>
  <sheetViews>
    <sheetView showGridLines="0" zoomScale="80" zoomScaleNormal="80" workbookViewId="0"/>
  </sheetViews>
  <sheetFormatPr baseColWidth="10" defaultColWidth="12.7109375" defaultRowHeight="12"/>
  <cols>
    <col min="1" max="1" width="6.7109375" customWidth="1"/>
    <col min="2" max="2" width="12.7109375" customWidth="1"/>
    <col min="3" max="3" width="10.7109375" customWidth="1"/>
    <col min="4" max="4" width="42.85546875" bestFit="1" customWidth="1"/>
    <col min="5" max="5" width="12.7109375" customWidth="1"/>
    <col min="6" max="6" width="9.7109375" customWidth="1"/>
    <col min="7" max="7" width="42.85546875" bestFit="1" customWidth="1"/>
    <col min="8" max="8" width="12.7109375" customWidth="1"/>
    <col min="9" max="9" width="10.28515625" customWidth="1"/>
    <col min="10" max="10" width="12.7109375" customWidth="1"/>
    <col min="11" max="11" width="8.5703125" customWidth="1"/>
    <col min="12" max="12" width="22" bestFit="1" customWidth="1"/>
    <col min="13" max="13" width="8.5703125" customWidth="1"/>
    <col min="14" max="14" width="18.85546875" bestFit="1" customWidth="1"/>
    <col min="15" max="15" width="9" customWidth="1"/>
    <col min="17" max="17" width="8.5703125" customWidth="1"/>
    <col min="18" max="18" width="15.140625" customWidth="1"/>
  </cols>
  <sheetData>
    <row r="1" spans="1:18" s="37" customFormat="1" ht="33.75" customHeight="1">
      <c r="A1" s="37" t="s">
        <v>70</v>
      </c>
      <c r="D1" s="41" t="s">
        <v>399</v>
      </c>
    </row>
    <row r="2" spans="1:18">
      <c r="B2" s="7">
        <v>1000</v>
      </c>
      <c r="C2" s="252" t="s">
        <v>599</v>
      </c>
    </row>
    <row r="3" spans="1:18">
      <c r="B3" s="7">
        <v>1000</v>
      </c>
      <c r="C3" s="19" t="s">
        <v>122</v>
      </c>
    </row>
    <row r="5" spans="1:18" ht="36">
      <c r="B5" s="45" t="s">
        <v>400</v>
      </c>
      <c r="D5" s="45" t="s">
        <v>401</v>
      </c>
      <c r="E5" s="1" t="s">
        <v>136</v>
      </c>
      <c r="G5" s="45" t="s">
        <v>402</v>
      </c>
      <c r="H5" s="1" t="s">
        <v>136</v>
      </c>
      <c r="J5" s="45" t="s">
        <v>403</v>
      </c>
      <c r="L5" s="45" t="s">
        <v>404</v>
      </c>
      <c r="N5" s="45" t="s">
        <v>123</v>
      </c>
      <c r="P5" s="45" t="s">
        <v>405</v>
      </c>
      <c r="R5" s="45" t="s">
        <v>406</v>
      </c>
    </row>
    <row r="6" spans="1:18">
      <c r="B6" s="46">
        <v>2000</v>
      </c>
      <c r="C6">
        <v>1</v>
      </c>
      <c r="D6" s="48" t="s">
        <v>429</v>
      </c>
      <c r="E6" s="48" t="s">
        <v>183</v>
      </c>
      <c r="F6">
        <v>1</v>
      </c>
      <c r="G6" s="106" t="s">
        <v>311</v>
      </c>
      <c r="H6" s="48" t="s">
        <v>377</v>
      </c>
      <c r="J6" s="48" t="s">
        <v>81</v>
      </c>
      <c r="L6" s="48" t="s">
        <v>28</v>
      </c>
      <c r="N6" s="48" t="s">
        <v>125</v>
      </c>
      <c r="P6" s="48" t="s">
        <v>201</v>
      </c>
      <c r="R6" s="48" t="s">
        <v>199</v>
      </c>
    </row>
    <row r="7" spans="1:18">
      <c r="B7" s="47">
        <f t="shared" ref="B7:B58" si="0">B6+1</f>
        <v>2001</v>
      </c>
      <c r="C7">
        <v>2</v>
      </c>
      <c r="D7" s="48" t="s">
        <v>430</v>
      </c>
      <c r="E7" s="48" t="s">
        <v>183</v>
      </c>
      <c r="F7">
        <v>2</v>
      </c>
      <c r="G7" s="106" t="s">
        <v>312</v>
      </c>
      <c r="H7" s="48" t="s">
        <v>377</v>
      </c>
      <c r="J7" s="48" t="s">
        <v>82</v>
      </c>
      <c r="L7" s="48" t="s">
        <v>29</v>
      </c>
      <c r="N7" s="48" t="s">
        <v>126</v>
      </c>
      <c r="P7" s="48" t="s">
        <v>200</v>
      </c>
      <c r="R7" s="48" t="s">
        <v>176</v>
      </c>
    </row>
    <row r="8" spans="1:18">
      <c r="B8" s="47">
        <f t="shared" si="0"/>
        <v>2002</v>
      </c>
      <c r="C8">
        <v>3</v>
      </c>
      <c r="D8" s="48" t="s">
        <v>431</v>
      </c>
      <c r="E8" s="48" t="s">
        <v>183</v>
      </c>
      <c r="F8">
        <v>3</v>
      </c>
      <c r="G8" s="106" t="s">
        <v>313</v>
      </c>
      <c r="H8" s="48" t="s">
        <v>377</v>
      </c>
      <c r="J8" s="48" t="s">
        <v>83</v>
      </c>
      <c r="L8" s="48" t="s">
        <v>30</v>
      </c>
      <c r="N8" s="48" t="s">
        <v>124</v>
      </c>
      <c r="P8" s="48" t="s">
        <v>202</v>
      </c>
      <c r="R8" s="48" t="s">
        <v>209</v>
      </c>
    </row>
    <row r="9" spans="1:18">
      <c r="B9" s="47">
        <f t="shared" si="0"/>
        <v>2003</v>
      </c>
      <c r="C9">
        <v>4</v>
      </c>
      <c r="D9" s="48" t="s">
        <v>432</v>
      </c>
      <c r="E9" s="48" t="s">
        <v>183</v>
      </c>
      <c r="F9">
        <v>4</v>
      </c>
      <c r="G9" s="106" t="s">
        <v>314</v>
      </c>
      <c r="H9" s="48" t="s">
        <v>377</v>
      </c>
      <c r="J9" s="48" t="s">
        <v>3</v>
      </c>
      <c r="L9" s="48" t="s">
        <v>17</v>
      </c>
      <c r="N9" s="48" t="s">
        <v>174</v>
      </c>
      <c r="P9" s="48" t="s">
        <v>202</v>
      </c>
      <c r="R9" s="48" t="s">
        <v>33</v>
      </c>
    </row>
    <row r="10" spans="1:18">
      <c r="B10" s="47">
        <f t="shared" si="0"/>
        <v>2004</v>
      </c>
      <c r="C10">
        <v>5</v>
      </c>
      <c r="D10" s="48" t="s">
        <v>433</v>
      </c>
      <c r="E10" s="48" t="s">
        <v>183</v>
      </c>
      <c r="F10">
        <v>5</v>
      </c>
      <c r="G10" s="106" t="s">
        <v>315</v>
      </c>
      <c r="H10" s="48" t="s">
        <v>377</v>
      </c>
      <c r="J10" s="48" t="s">
        <v>95</v>
      </c>
      <c r="L10" s="48" t="s">
        <v>17</v>
      </c>
      <c r="N10" s="48" t="s">
        <v>174</v>
      </c>
      <c r="P10" s="48" t="s">
        <v>202</v>
      </c>
      <c r="R10" s="48" t="s">
        <v>202</v>
      </c>
    </row>
    <row r="11" spans="1:18">
      <c r="B11" s="47">
        <f t="shared" si="0"/>
        <v>2005</v>
      </c>
      <c r="C11">
        <v>6</v>
      </c>
      <c r="D11" s="48" t="s">
        <v>434</v>
      </c>
      <c r="E11" s="48" t="s">
        <v>183</v>
      </c>
      <c r="F11">
        <v>6</v>
      </c>
      <c r="G11" s="106" t="s">
        <v>316</v>
      </c>
      <c r="H11" s="48" t="s">
        <v>377</v>
      </c>
      <c r="J11" s="19" t="s">
        <v>84</v>
      </c>
      <c r="L11" s="19" t="s">
        <v>27</v>
      </c>
      <c r="N11" s="19" t="s">
        <v>31</v>
      </c>
      <c r="P11" s="19" t="s">
        <v>32</v>
      </c>
      <c r="R11" s="19" t="s">
        <v>107</v>
      </c>
    </row>
    <row r="12" spans="1:18">
      <c r="B12" s="47">
        <f t="shared" si="0"/>
        <v>2006</v>
      </c>
      <c r="C12">
        <v>7</v>
      </c>
      <c r="D12" s="48" t="s">
        <v>435</v>
      </c>
      <c r="E12" s="48" t="s">
        <v>183</v>
      </c>
      <c r="F12">
        <v>7</v>
      </c>
      <c r="G12" s="106" t="s">
        <v>317</v>
      </c>
      <c r="H12" s="48" t="s">
        <v>377</v>
      </c>
    </row>
    <row r="13" spans="1:18">
      <c r="B13" s="47">
        <f t="shared" si="0"/>
        <v>2007</v>
      </c>
      <c r="C13">
        <v>8</v>
      </c>
      <c r="D13" s="48" t="s">
        <v>436</v>
      </c>
      <c r="E13" s="48" t="s">
        <v>183</v>
      </c>
      <c r="F13">
        <v>8</v>
      </c>
      <c r="G13" s="51" t="str">
        <f>"Fixed Service"&amp;F13</f>
        <v>Fixed Service8</v>
      </c>
      <c r="H13" s="51" t="str">
        <f>"Fixed Unit"&amp;F13</f>
        <v>Fixed Unit8</v>
      </c>
    </row>
    <row r="14" spans="1:18">
      <c r="B14" s="47">
        <f t="shared" si="0"/>
        <v>2008</v>
      </c>
      <c r="C14">
        <v>9</v>
      </c>
      <c r="D14" s="48" t="s">
        <v>437</v>
      </c>
      <c r="E14" s="48" t="s">
        <v>183</v>
      </c>
      <c r="F14">
        <v>9</v>
      </c>
      <c r="G14" s="106" t="s">
        <v>318</v>
      </c>
      <c r="H14" s="48" t="s">
        <v>377</v>
      </c>
    </row>
    <row r="15" spans="1:18">
      <c r="B15" s="47">
        <f t="shared" si="0"/>
        <v>2009</v>
      </c>
      <c r="C15">
        <v>10</v>
      </c>
      <c r="D15" s="48" t="s">
        <v>324</v>
      </c>
      <c r="E15" s="48" t="s">
        <v>224</v>
      </c>
      <c r="F15">
        <v>10</v>
      </c>
      <c r="G15" s="106" t="s">
        <v>319</v>
      </c>
      <c r="H15" s="48" t="s">
        <v>377</v>
      </c>
    </row>
    <row r="16" spans="1:18">
      <c r="B16" s="47">
        <f t="shared" si="0"/>
        <v>2010</v>
      </c>
      <c r="C16">
        <v>11</v>
      </c>
      <c r="D16" s="48" t="s">
        <v>347</v>
      </c>
      <c r="E16" s="48" t="s">
        <v>224</v>
      </c>
      <c r="F16">
        <v>11</v>
      </c>
      <c r="G16" s="106" t="s">
        <v>320</v>
      </c>
      <c r="H16" s="48" t="s">
        <v>377</v>
      </c>
    </row>
    <row r="17" spans="2:8">
      <c r="B17" s="47">
        <f t="shared" si="0"/>
        <v>2011</v>
      </c>
      <c r="C17">
        <v>12</v>
      </c>
      <c r="D17" s="48" t="s">
        <v>438</v>
      </c>
      <c r="E17" s="48" t="s">
        <v>224</v>
      </c>
      <c r="F17">
        <v>12</v>
      </c>
      <c r="G17" s="106" t="s">
        <v>321</v>
      </c>
      <c r="H17" s="48" t="s">
        <v>377</v>
      </c>
    </row>
    <row r="18" spans="2:8">
      <c r="B18" s="47">
        <f t="shared" si="0"/>
        <v>2012</v>
      </c>
      <c r="C18">
        <v>13</v>
      </c>
      <c r="D18" s="48" t="s">
        <v>439</v>
      </c>
      <c r="E18" s="48" t="s">
        <v>183</v>
      </c>
      <c r="F18">
        <v>13</v>
      </c>
      <c r="G18" s="106" t="s">
        <v>322</v>
      </c>
      <c r="H18" s="48" t="s">
        <v>377</v>
      </c>
    </row>
    <row r="19" spans="2:8">
      <c r="B19" s="47">
        <f t="shared" si="0"/>
        <v>2013</v>
      </c>
      <c r="C19">
        <v>14</v>
      </c>
      <c r="D19" s="48" t="s">
        <v>440</v>
      </c>
      <c r="E19" s="48" t="s">
        <v>183</v>
      </c>
      <c r="F19">
        <v>14</v>
      </c>
      <c r="G19" s="51" t="str">
        <f>"Fixed Service"&amp;F19</f>
        <v>Fixed Service14</v>
      </c>
      <c r="H19" s="51" t="str">
        <f>"Fixed Unit"&amp;F19</f>
        <v>Fixed Unit14</v>
      </c>
    </row>
    <row r="20" spans="2:8">
      <c r="B20" s="47">
        <f t="shared" si="0"/>
        <v>2014</v>
      </c>
      <c r="C20">
        <v>15</v>
      </c>
      <c r="D20" s="48" t="s">
        <v>441</v>
      </c>
      <c r="E20" s="48" t="s">
        <v>77</v>
      </c>
      <c r="F20">
        <v>15</v>
      </c>
      <c r="G20" s="106" t="s">
        <v>407</v>
      </c>
      <c r="H20" s="48" t="s">
        <v>377</v>
      </c>
    </row>
    <row r="21" spans="2:8">
      <c r="B21" s="47">
        <f t="shared" si="0"/>
        <v>2015</v>
      </c>
      <c r="C21">
        <v>16</v>
      </c>
      <c r="D21" s="48" t="s">
        <v>442</v>
      </c>
      <c r="E21" s="48" t="s">
        <v>77</v>
      </c>
      <c r="F21">
        <v>16</v>
      </c>
      <c r="G21" s="106" t="s">
        <v>323</v>
      </c>
      <c r="H21" s="48" t="s">
        <v>377</v>
      </c>
    </row>
    <row r="22" spans="2:8">
      <c r="B22" s="47">
        <f t="shared" si="0"/>
        <v>2016</v>
      </c>
      <c r="C22">
        <v>17</v>
      </c>
      <c r="D22" s="48" t="s">
        <v>443</v>
      </c>
      <c r="E22" s="48" t="s">
        <v>77</v>
      </c>
      <c r="F22">
        <v>17</v>
      </c>
      <c r="G22" s="51" t="str">
        <f>"Fixed Service"&amp;F22</f>
        <v>Fixed Service17</v>
      </c>
      <c r="H22" s="51" t="str">
        <f>"Fixed Unit"&amp;F22</f>
        <v>Fixed Unit17</v>
      </c>
    </row>
    <row r="23" spans="2:8">
      <c r="B23" s="47">
        <f t="shared" si="0"/>
        <v>2017</v>
      </c>
      <c r="C23">
        <v>18</v>
      </c>
      <c r="D23" s="48" t="s">
        <v>444</v>
      </c>
      <c r="E23" s="48" t="s">
        <v>77</v>
      </c>
      <c r="F23">
        <v>18</v>
      </c>
      <c r="G23" s="106" t="s">
        <v>324</v>
      </c>
      <c r="H23" s="48" t="s">
        <v>106</v>
      </c>
    </row>
    <row r="24" spans="2:8">
      <c r="B24" s="47">
        <f t="shared" si="0"/>
        <v>2018</v>
      </c>
      <c r="C24">
        <v>19</v>
      </c>
      <c r="D24" s="48" t="s">
        <v>445</v>
      </c>
      <c r="E24" s="48" t="s">
        <v>77</v>
      </c>
      <c r="F24">
        <v>19</v>
      </c>
      <c r="G24" s="106" t="s">
        <v>325</v>
      </c>
      <c r="H24" s="48" t="s">
        <v>106</v>
      </c>
    </row>
    <row r="25" spans="2:8">
      <c r="B25" s="47">
        <f t="shared" si="0"/>
        <v>2019</v>
      </c>
      <c r="C25">
        <v>20</v>
      </c>
      <c r="D25" s="51" t="str">
        <f>"Mobile Service"&amp;C25</f>
        <v>Mobile Service20</v>
      </c>
      <c r="E25" s="51" t="str">
        <f>"Mobile Unit"&amp;C25</f>
        <v>Mobile Unit20</v>
      </c>
      <c r="F25">
        <v>20</v>
      </c>
      <c r="G25" s="106" t="s">
        <v>326</v>
      </c>
      <c r="H25" s="48" t="s">
        <v>106</v>
      </c>
    </row>
    <row r="26" spans="2:8">
      <c r="B26" s="47">
        <f t="shared" si="0"/>
        <v>2020</v>
      </c>
      <c r="C26">
        <v>21</v>
      </c>
      <c r="D26" s="48" t="s">
        <v>407</v>
      </c>
      <c r="E26" s="48" t="s">
        <v>377</v>
      </c>
      <c r="F26">
        <v>21</v>
      </c>
      <c r="G26" s="51" t="str">
        <f>"Fixed Service"&amp;F26</f>
        <v>Fixed Service21</v>
      </c>
      <c r="H26" s="51" t="str">
        <f>"Fixed Unit"&amp;F26</f>
        <v>Fixed Unit21</v>
      </c>
    </row>
    <row r="27" spans="2:8">
      <c r="B27" s="47">
        <f t="shared" si="0"/>
        <v>2021</v>
      </c>
      <c r="C27">
        <v>22</v>
      </c>
      <c r="D27" s="48" t="s">
        <v>323</v>
      </c>
      <c r="E27" s="48" t="s">
        <v>377</v>
      </c>
      <c r="F27">
        <v>22</v>
      </c>
      <c r="G27" s="106" t="s">
        <v>379</v>
      </c>
      <c r="H27" s="48" t="s">
        <v>15</v>
      </c>
    </row>
    <row r="28" spans="2:8">
      <c r="B28" s="47">
        <f t="shared" si="0"/>
        <v>2022</v>
      </c>
      <c r="C28">
        <v>23</v>
      </c>
      <c r="D28" s="51" t="str">
        <f t="shared" ref="D28:D35" si="1">"Mobile Service"&amp;C28</f>
        <v>Mobile Service23</v>
      </c>
      <c r="E28" s="51" t="str">
        <f t="shared" ref="E28:E35" si="2">"Mobile Unit"&amp;C28</f>
        <v>Mobile Unit23</v>
      </c>
      <c r="F28">
        <v>23</v>
      </c>
      <c r="G28" s="106" t="s">
        <v>360</v>
      </c>
      <c r="H28" s="48" t="s">
        <v>380</v>
      </c>
    </row>
    <row r="29" spans="2:8">
      <c r="B29" s="47">
        <f t="shared" si="0"/>
        <v>2023</v>
      </c>
      <c r="C29">
        <v>24</v>
      </c>
      <c r="D29" s="51" t="str">
        <f t="shared" si="1"/>
        <v>Mobile Service24</v>
      </c>
      <c r="E29" s="51" t="str">
        <f t="shared" si="2"/>
        <v>Mobile Unit24</v>
      </c>
      <c r="F29">
        <v>24</v>
      </c>
      <c r="G29" s="106" t="s">
        <v>359</v>
      </c>
      <c r="H29" s="48" t="s">
        <v>15</v>
      </c>
    </row>
    <row r="30" spans="2:8">
      <c r="B30" s="47">
        <f t="shared" si="0"/>
        <v>2024</v>
      </c>
      <c r="C30">
        <v>25</v>
      </c>
      <c r="D30" s="51" t="str">
        <f t="shared" si="1"/>
        <v>Mobile Service25</v>
      </c>
      <c r="E30" s="51" t="str">
        <f t="shared" si="2"/>
        <v>Mobile Unit25</v>
      </c>
      <c r="F30">
        <v>25</v>
      </c>
      <c r="G30" s="106" t="s">
        <v>362</v>
      </c>
      <c r="H30" s="48" t="s">
        <v>380</v>
      </c>
    </row>
    <row r="31" spans="2:8">
      <c r="B31" s="47">
        <f t="shared" si="0"/>
        <v>2025</v>
      </c>
      <c r="C31">
        <v>26</v>
      </c>
      <c r="D31" s="51" t="str">
        <f t="shared" si="1"/>
        <v>Mobile Service26</v>
      </c>
      <c r="E31" s="51" t="str">
        <f t="shared" si="2"/>
        <v>Mobile Unit26</v>
      </c>
      <c r="F31">
        <v>26</v>
      </c>
      <c r="G31" s="106" t="s">
        <v>361</v>
      </c>
      <c r="H31" s="48" t="s">
        <v>15</v>
      </c>
    </row>
    <row r="32" spans="2:8">
      <c r="B32" s="47">
        <f t="shared" si="0"/>
        <v>2026</v>
      </c>
      <c r="C32">
        <v>27</v>
      </c>
      <c r="D32" s="51" t="str">
        <f t="shared" si="1"/>
        <v>Mobile Service27</v>
      </c>
      <c r="E32" s="51" t="str">
        <f t="shared" si="2"/>
        <v>Mobile Unit27</v>
      </c>
      <c r="F32">
        <v>27</v>
      </c>
      <c r="G32" s="51" t="str">
        <f>"Fixed Service"&amp;F32</f>
        <v>Fixed Service27</v>
      </c>
      <c r="H32" s="51" t="str">
        <f>"Fixed Unit"&amp;F32</f>
        <v>Fixed Unit27</v>
      </c>
    </row>
    <row r="33" spans="2:8">
      <c r="B33" s="47">
        <f t="shared" si="0"/>
        <v>2027</v>
      </c>
      <c r="C33">
        <v>28</v>
      </c>
      <c r="D33" s="51" t="str">
        <f t="shared" si="1"/>
        <v>Mobile Service28</v>
      </c>
      <c r="E33" s="51" t="str">
        <f t="shared" si="2"/>
        <v>Mobile Unit28</v>
      </c>
      <c r="F33">
        <v>28</v>
      </c>
      <c r="G33" s="51" t="str">
        <f>"Fixed Service"&amp;F33</f>
        <v>Fixed Service28</v>
      </c>
      <c r="H33" s="51" t="str">
        <f>"Fixed Unit"&amp;F33</f>
        <v>Fixed Unit28</v>
      </c>
    </row>
    <row r="34" spans="2:8">
      <c r="B34" s="47">
        <f t="shared" si="0"/>
        <v>2028</v>
      </c>
      <c r="C34">
        <v>29</v>
      </c>
      <c r="D34" s="51" t="str">
        <f t="shared" si="1"/>
        <v>Mobile Service29</v>
      </c>
      <c r="E34" s="51" t="str">
        <f t="shared" si="2"/>
        <v>Mobile Unit29</v>
      </c>
      <c r="F34">
        <v>29</v>
      </c>
      <c r="G34" s="51" t="str">
        <f>"Fixed Service"&amp;F34</f>
        <v>Fixed Service29</v>
      </c>
      <c r="H34" s="51" t="str">
        <f>"Fixed Unit"&amp;F34</f>
        <v>Fixed Unit29</v>
      </c>
    </row>
    <row r="35" spans="2:8">
      <c r="B35" s="47">
        <f t="shared" si="0"/>
        <v>2029</v>
      </c>
      <c r="C35">
        <v>30</v>
      </c>
      <c r="D35" s="51" t="str">
        <f t="shared" si="1"/>
        <v>Mobile Service30</v>
      </c>
      <c r="E35" s="51" t="str">
        <f t="shared" si="2"/>
        <v>Mobile Unit30</v>
      </c>
      <c r="F35">
        <v>30</v>
      </c>
      <c r="G35" s="48" t="s">
        <v>582</v>
      </c>
      <c r="H35" s="48" t="s">
        <v>85</v>
      </c>
    </row>
    <row r="36" spans="2:8">
      <c r="B36" s="47">
        <f t="shared" si="0"/>
        <v>2030</v>
      </c>
      <c r="D36" s="19" t="s">
        <v>78</v>
      </c>
      <c r="E36" s="19" t="s">
        <v>80</v>
      </c>
      <c r="G36" s="19" t="s">
        <v>79</v>
      </c>
      <c r="H36" s="19" t="s">
        <v>36</v>
      </c>
    </row>
    <row r="37" spans="2:8">
      <c r="B37" s="47">
        <f t="shared" si="0"/>
        <v>2031</v>
      </c>
    </row>
    <row r="38" spans="2:8">
      <c r="B38" s="47">
        <f t="shared" si="0"/>
        <v>2032</v>
      </c>
    </row>
    <row r="39" spans="2:8">
      <c r="B39" s="47">
        <f t="shared" si="0"/>
        <v>2033</v>
      </c>
    </row>
    <row r="40" spans="2:8">
      <c r="B40" s="47">
        <f t="shared" si="0"/>
        <v>2034</v>
      </c>
    </row>
    <row r="41" spans="2:8">
      <c r="B41" s="47">
        <f t="shared" si="0"/>
        <v>2035</v>
      </c>
    </row>
    <row r="42" spans="2:8">
      <c r="B42" s="47">
        <f t="shared" si="0"/>
        <v>2036</v>
      </c>
    </row>
    <row r="43" spans="2:8">
      <c r="B43" s="47">
        <f t="shared" si="0"/>
        <v>2037</v>
      </c>
    </row>
    <row r="44" spans="2:8">
      <c r="B44" s="47">
        <f t="shared" si="0"/>
        <v>2038</v>
      </c>
    </row>
    <row r="45" spans="2:8">
      <c r="B45" s="47">
        <f t="shared" si="0"/>
        <v>2039</v>
      </c>
    </row>
    <row r="46" spans="2:8">
      <c r="B46" s="47">
        <f t="shared" si="0"/>
        <v>2040</v>
      </c>
    </row>
    <row r="47" spans="2:8">
      <c r="B47" s="47">
        <f t="shared" si="0"/>
        <v>2041</v>
      </c>
    </row>
    <row r="48" spans="2:8">
      <c r="B48" s="47">
        <f t="shared" si="0"/>
        <v>2042</v>
      </c>
    </row>
    <row r="49" spans="2:2">
      <c r="B49" s="47">
        <f t="shared" si="0"/>
        <v>2043</v>
      </c>
    </row>
    <row r="50" spans="2:2">
      <c r="B50" s="47">
        <f t="shared" si="0"/>
        <v>2044</v>
      </c>
    </row>
    <row r="51" spans="2:2">
      <c r="B51" s="47">
        <f t="shared" si="0"/>
        <v>2045</v>
      </c>
    </row>
    <row r="52" spans="2:2">
      <c r="B52" s="47">
        <f t="shared" si="0"/>
        <v>2046</v>
      </c>
    </row>
    <row r="53" spans="2:2">
      <c r="B53" s="47">
        <f t="shared" si="0"/>
        <v>2047</v>
      </c>
    </row>
    <row r="54" spans="2:2">
      <c r="B54" s="47">
        <f t="shared" si="0"/>
        <v>2048</v>
      </c>
    </row>
    <row r="55" spans="2:2">
      <c r="B55" s="47">
        <f t="shared" si="0"/>
        <v>2049</v>
      </c>
    </row>
    <row r="56" spans="2:2">
      <c r="B56" s="47">
        <f t="shared" si="0"/>
        <v>2050</v>
      </c>
    </row>
    <row r="57" spans="2:2">
      <c r="B57" s="47">
        <f t="shared" si="0"/>
        <v>2051</v>
      </c>
    </row>
    <row r="58" spans="2:2">
      <c r="B58" s="47">
        <f t="shared" si="0"/>
        <v>2052</v>
      </c>
    </row>
    <row r="59" spans="2:2">
      <c r="B59" s="47">
        <f>B58+1</f>
        <v>2053</v>
      </c>
    </row>
    <row r="60" spans="2:2">
      <c r="B60" s="47">
        <f>B59+1</f>
        <v>2054</v>
      </c>
    </row>
    <row r="61" spans="2:2">
      <c r="B61" s="47">
        <f>B60+1</f>
        <v>2055</v>
      </c>
    </row>
    <row r="62" spans="2:2">
      <c r="B62" s="47">
        <f>B61+1</f>
        <v>2056</v>
      </c>
    </row>
    <row r="63" spans="2:2">
      <c r="B63" s="19" t="s">
        <v>75</v>
      </c>
    </row>
  </sheetData>
  <phoneticPr fontId="0" type="noConversion"/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autoPageBreaks="0"/>
  </sheetPr>
  <dimension ref="A1:XFD1211"/>
  <sheetViews>
    <sheetView showGridLines="0" zoomScaleNormal="10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Y735" sqref="Y735"/>
    </sheetView>
  </sheetViews>
  <sheetFormatPr baseColWidth="10" defaultColWidth="9.140625" defaultRowHeight="12" outlineLevelRow="1" outlineLevelCol="1"/>
  <cols>
    <col min="1" max="1" width="4.85546875" style="273" customWidth="1"/>
    <col min="2" max="2" width="12.28515625" customWidth="1"/>
    <col min="3" max="4" width="3.42578125" customWidth="1"/>
    <col min="5" max="5" width="18.5703125" customWidth="1"/>
    <col min="6" max="6" width="7.5703125" customWidth="1" outlineLevel="1"/>
    <col min="7" max="7" width="24.85546875" customWidth="1" outlineLevel="1"/>
    <col min="8" max="8" width="14.85546875" customWidth="1" outlineLevel="1"/>
    <col min="9" max="9" width="11.5703125" customWidth="1" outlineLevel="1"/>
    <col min="10" max="10" width="10.42578125" customWidth="1"/>
    <col min="11" max="11" width="10.85546875" style="103" customWidth="1"/>
    <col min="12" max="15" width="15.28515625" customWidth="1" outlineLevel="1"/>
    <col min="16" max="17" width="16" customWidth="1" outlineLevel="1"/>
    <col min="18" max="37" width="16" customWidth="1"/>
    <col min="38" max="38" width="16.28515625" bestFit="1" customWidth="1"/>
    <col min="39" max="65" width="16" customWidth="1"/>
    <col min="66" max="67" width="17.42578125" customWidth="1"/>
    <col min="68" max="68" width="15.5703125" bestFit="1" customWidth="1"/>
    <col min="69" max="69" width="17.42578125" customWidth="1"/>
    <col min="70" max="70" width="16.42578125" style="14" bestFit="1" customWidth="1"/>
    <col min="71" max="71" width="14" style="14" bestFit="1" customWidth="1"/>
    <col min="72" max="72" width="14" bestFit="1" customWidth="1"/>
    <col min="81" max="89" width="9.28515625" bestFit="1" customWidth="1"/>
    <col min="90" max="102" width="14" bestFit="1" customWidth="1"/>
  </cols>
  <sheetData>
    <row r="1" spans="1:72" ht="33.75" customHeight="1">
      <c r="A1" s="272"/>
      <c r="B1" s="40"/>
      <c r="C1" s="40"/>
      <c r="D1" s="40"/>
      <c r="E1" s="40"/>
      <c r="F1" s="49" t="s">
        <v>127</v>
      </c>
      <c r="G1" s="40"/>
      <c r="H1" s="40"/>
      <c r="I1" s="40"/>
      <c r="J1" s="40"/>
      <c r="L1" s="40"/>
      <c r="M1" s="40"/>
      <c r="O1" s="40"/>
      <c r="P1" s="40"/>
      <c r="Q1" s="40"/>
      <c r="R1" s="40"/>
      <c r="S1" s="40"/>
      <c r="T1" s="40"/>
      <c r="V1" s="224"/>
      <c r="W1" s="224"/>
      <c r="X1" s="40"/>
      <c r="Y1" s="40"/>
      <c r="AB1" s="346" t="s">
        <v>425</v>
      </c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</row>
    <row r="2" spans="1:72" ht="27.75">
      <c r="BP2" s="40"/>
      <c r="BR2" s="93" t="s">
        <v>171</v>
      </c>
      <c r="BS2" s="93"/>
      <c r="BT2" s="32"/>
    </row>
    <row r="3" spans="1:72">
      <c r="G3" s="1" t="s">
        <v>133</v>
      </c>
      <c r="H3" s="1" t="s">
        <v>134</v>
      </c>
      <c r="I3" s="1" t="s">
        <v>135</v>
      </c>
      <c r="J3" s="1" t="s">
        <v>136</v>
      </c>
      <c r="K3" s="1" t="s">
        <v>118</v>
      </c>
      <c r="L3" s="1">
        <f t="array" ref="L3:BP3">TRANSPOSE(Market.Years)</f>
        <v>2000</v>
      </c>
      <c r="M3" s="1">
        <v>2001</v>
      </c>
      <c r="N3" s="1">
        <v>2002</v>
      </c>
      <c r="O3" s="1">
        <v>2003</v>
      </c>
      <c r="P3" s="1">
        <v>2004</v>
      </c>
      <c r="Q3" s="1">
        <v>2005</v>
      </c>
      <c r="R3" s="1">
        <v>2006</v>
      </c>
      <c r="S3" s="1">
        <v>2007</v>
      </c>
      <c r="T3" s="1">
        <v>2008</v>
      </c>
      <c r="U3" s="1">
        <v>2009</v>
      </c>
      <c r="V3" s="1">
        <v>2010</v>
      </c>
      <c r="W3" s="1">
        <v>2011</v>
      </c>
      <c r="X3" s="1">
        <v>2012</v>
      </c>
      <c r="Y3" s="1">
        <v>2013</v>
      </c>
      <c r="Z3" s="1">
        <v>2014</v>
      </c>
      <c r="AA3" s="1">
        <v>2015</v>
      </c>
      <c r="AB3" s="1">
        <v>2016</v>
      </c>
      <c r="AC3" s="1">
        <v>2017</v>
      </c>
      <c r="AD3" s="1">
        <v>2018</v>
      </c>
      <c r="AE3" s="1">
        <v>2019</v>
      </c>
      <c r="AF3" s="1">
        <v>2020</v>
      </c>
      <c r="AG3" s="1">
        <v>2021</v>
      </c>
      <c r="AH3" s="1">
        <v>2022</v>
      </c>
      <c r="AI3" s="1">
        <v>2023</v>
      </c>
      <c r="AJ3" s="1">
        <v>2024</v>
      </c>
      <c r="AK3" s="1">
        <v>2025</v>
      </c>
      <c r="AL3" s="1">
        <v>2026</v>
      </c>
      <c r="AM3" s="1">
        <v>2027</v>
      </c>
      <c r="AN3" s="1">
        <v>2028</v>
      </c>
      <c r="AO3" s="1">
        <v>2029</v>
      </c>
      <c r="AP3" s="1">
        <v>2030</v>
      </c>
      <c r="AQ3" s="1">
        <v>2031</v>
      </c>
      <c r="AR3" s="1">
        <v>2032</v>
      </c>
      <c r="AS3" s="1">
        <v>2033</v>
      </c>
      <c r="AT3" s="1">
        <v>2034</v>
      </c>
      <c r="AU3" s="1">
        <v>2035</v>
      </c>
      <c r="AV3" s="1">
        <v>2036</v>
      </c>
      <c r="AW3" s="1">
        <v>2037</v>
      </c>
      <c r="AX3" s="1">
        <v>2038</v>
      </c>
      <c r="AY3" s="1">
        <v>2039</v>
      </c>
      <c r="AZ3" s="1">
        <v>2040</v>
      </c>
      <c r="BA3" s="1">
        <v>2041</v>
      </c>
      <c r="BB3" s="1">
        <v>2042</v>
      </c>
      <c r="BC3" s="1">
        <v>2043</v>
      </c>
      <c r="BD3" s="1">
        <v>2044</v>
      </c>
      <c r="BE3" s="1">
        <v>2045</v>
      </c>
      <c r="BF3" s="1">
        <v>2046</v>
      </c>
      <c r="BG3" s="1">
        <v>2047</v>
      </c>
      <c r="BH3" s="1">
        <v>2048</v>
      </c>
      <c r="BI3" s="1">
        <v>2049</v>
      </c>
      <c r="BJ3" s="1">
        <v>2050</v>
      </c>
      <c r="BK3" s="1">
        <v>2051</v>
      </c>
      <c r="BL3" s="1">
        <v>2052</v>
      </c>
      <c r="BM3" s="1">
        <v>2053</v>
      </c>
      <c r="BN3" s="1">
        <v>2054</v>
      </c>
      <c r="BO3" s="1">
        <v>2055</v>
      </c>
      <c r="BP3" s="1">
        <v>2056</v>
      </c>
      <c r="BR3" s="94" t="s">
        <v>116</v>
      </c>
      <c r="BS3" s="94" t="s">
        <v>117</v>
      </c>
      <c r="BT3" s="1" t="s">
        <v>172</v>
      </c>
    </row>
    <row r="4" spans="1:72"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</row>
    <row r="5" spans="1:72" s="89" customFormat="1" ht="18" customHeight="1">
      <c r="A5" s="274">
        <v>1</v>
      </c>
      <c r="B5" s="87" t="s">
        <v>128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95"/>
      <c r="BS5" s="95"/>
      <c r="BT5" s="88"/>
    </row>
    <row r="6" spans="1:72" outlineLevel="1">
      <c r="A6"/>
      <c r="K6"/>
      <c r="BR6"/>
      <c r="BS6"/>
    </row>
    <row r="7" spans="1:72" outlineLevel="1">
      <c r="A7"/>
      <c r="E7" t="s">
        <v>129</v>
      </c>
      <c r="G7" s="298" t="s">
        <v>615</v>
      </c>
      <c r="I7" t="s">
        <v>188</v>
      </c>
      <c r="J7" t="s">
        <v>85</v>
      </c>
      <c r="L7" s="261">
        <v>100895811</v>
      </c>
      <c r="M7" s="261">
        <v>102122295</v>
      </c>
      <c r="N7" s="261">
        <v>103417944</v>
      </c>
      <c r="O7" s="261">
        <v>104719891</v>
      </c>
      <c r="P7" s="261">
        <v>105951569</v>
      </c>
      <c r="Q7" s="261">
        <v>107151011</v>
      </c>
      <c r="R7" s="261">
        <v>108408827</v>
      </c>
      <c r="S7" s="261">
        <v>109787388</v>
      </c>
      <c r="T7" s="261">
        <v>111299015</v>
      </c>
      <c r="U7" s="261">
        <v>112852594</v>
      </c>
      <c r="V7" s="261">
        <v>114255555.4490363</v>
      </c>
      <c r="W7" s="261">
        <v>115682867.70444767</v>
      </c>
      <c r="X7" s="261">
        <v>117053749.70031475</v>
      </c>
      <c r="Y7" s="261">
        <v>118395053.83857793</v>
      </c>
      <c r="Z7" s="261">
        <v>119713203.47999948</v>
      </c>
      <c r="AA7" s="261">
        <v>121005815.41577512</v>
      </c>
      <c r="AB7" s="261">
        <v>122273473.32093555</v>
      </c>
      <c r="AC7" s="261">
        <v>123518269.71983927</v>
      </c>
      <c r="AD7" s="261">
        <v>124737788.61429209</v>
      </c>
      <c r="AE7" s="261">
        <v>125929439.1600115</v>
      </c>
      <c r="AF7" s="261">
        <v>127091642.26581174</v>
      </c>
      <c r="AG7" s="261">
        <v>128230519.31929573</v>
      </c>
      <c r="AH7" s="261">
        <v>129351846.12280837</v>
      </c>
      <c r="AI7" s="261">
        <v>130451690.95603113</v>
      </c>
      <c r="AJ7" s="261">
        <v>131529467.50338459</v>
      </c>
      <c r="AK7" s="261">
        <v>132584052.76871851</v>
      </c>
      <c r="AL7" s="261">
        <v>133614189.83441433</v>
      </c>
      <c r="AM7" s="261">
        <v>134619410.57512766</v>
      </c>
      <c r="AN7" s="261">
        <v>135599641.27262661</v>
      </c>
      <c r="AO7" s="261">
        <v>136554493.65607554</v>
      </c>
      <c r="AP7" s="261">
        <v>137481335.77616751</v>
      </c>
      <c r="AQ7" s="261">
        <v>138383142.07397586</v>
      </c>
      <c r="AR7" s="261">
        <v>139263092.29035321</v>
      </c>
      <c r="AS7" s="261">
        <v>140118934.10467148</v>
      </c>
      <c r="AT7" s="261">
        <v>140950311.77190983</v>
      </c>
      <c r="AU7" s="261">
        <v>141756919.61498782</v>
      </c>
      <c r="AV7" s="261">
        <v>142538744.34624964</v>
      </c>
      <c r="AW7" s="261">
        <v>143295718.95146972</v>
      </c>
      <c r="AX7" s="261">
        <v>144027641.40966272</v>
      </c>
      <c r="AY7" s="261">
        <v>144734345.63020808</v>
      </c>
      <c r="AZ7" s="261">
        <v>145415858.7078613</v>
      </c>
      <c r="BA7" s="261">
        <v>146072453.29511857</v>
      </c>
      <c r="BB7" s="261">
        <v>146704226.83203495</v>
      </c>
      <c r="BC7" s="261">
        <v>147311185.63560259</v>
      </c>
      <c r="BD7" s="261">
        <v>147893395.91382289</v>
      </c>
      <c r="BE7" s="261">
        <v>148451031.14135173</v>
      </c>
      <c r="BF7" s="261">
        <v>148984509.13650465</v>
      </c>
      <c r="BG7" s="261">
        <v>149494162.88034505</v>
      </c>
      <c r="BH7" s="261">
        <v>149980252.69630373</v>
      </c>
      <c r="BI7" s="261">
        <v>150443064.22463489</v>
      </c>
      <c r="BJ7" s="261">
        <v>150837516.65781602</v>
      </c>
    </row>
    <row r="8" spans="1:72" outlineLevel="1">
      <c r="A8"/>
      <c r="E8" s="291" t="s">
        <v>129</v>
      </c>
      <c r="G8" s="299" t="s">
        <v>611</v>
      </c>
      <c r="I8" t="s">
        <v>138</v>
      </c>
      <c r="J8" t="s">
        <v>85</v>
      </c>
      <c r="L8" s="169">
        <f t="shared" ref="L8:Q8" si="0">AVERAGE(L7:M7)</f>
        <v>101509053</v>
      </c>
      <c r="M8" s="169">
        <f t="shared" si="0"/>
        <v>102770119.5</v>
      </c>
      <c r="N8" s="169">
        <f t="shared" si="0"/>
        <v>104068917.5</v>
      </c>
      <c r="O8" s="169">
        <f t="shared" si="0"/>
        <v>105335730</v>
      </c>
      <c r="P8" s="169">
        <f t="shared" si="0"/>
        <v>106551290</v>
      </c>
      <c r="Q8" s="169">
        <f t="shared" si="0"/>
        <v>107779919</v>
      </c>
      <c r="R8" s="169">
        <f t="shared" ref="R8:BJ8" si="1">AVERAGE(R7:S7)</f>
        <v>109098107.5</v>
      </c>
      <c r="S8" s="169">
        <f t="shared" si="1"/>
        <v>110543201.5</v>
      </c>
      <c r="T8" s="169">
        <f t="shared" si="1"/>
        <v>112075804.5</v>
      </c>
      <c r="U8" s="169">
        <f t="shared" si="1"/>
        <v>113554074.72451815</v>
      </c>
      <c r="V8" s="169">
        <f t="shared" si="1"/>
        <v>114969211.57674199</v>
      </c>
      <c r="W8" s="169">
        <f t="shared" si="1"/>
        <v>116368308.70238121</v>
      </c>
      <c r="X8" s="169">
        <f t="shared" si="1"/>
        <v>117724401.76944634</v>
      </c>
      <c r="Y8" s="169">
        <f t="shared" si="1"/>
        <v>119054128.6592887</v>
      </c>
      <c r="Z8" s="169">
        <f t="shared" si="1"/>
        <v>120359509.4478873</v>
      </c>
      <c r="AA8" s="169">
        <f t="shared" si="1"/>
        <v>121639644.36835533</v>
      </c>
      <c r="AB8" s="169">
        <f t="shared" si="1"/>
        <v>122895871.52038741</v>
      </c>
      <c r="AC8" s="169">
        <f t="shared" si="1"/>
        <v>124128029.16706568</v>
      </c>
      <c r="AD8" s="169">
        <f t="shared" si="1"/>
        <v>125333613.88715179</v>
      </c>
      <c r="AE8" s="169">
        <f t="shared" si="1"/>
        <v>126510540.71291162</v>
      </c>
      <c r="AF8" s="169">
        <f t="shared" si="1"/>
        <v>127661080.79255374</v>
      </c>
      <c r="AG8" s="169">
        <f t="shared" si="1"/>
        <v>128791182.72105205</v>
      </c>
      <c r="AH8" s="169">
        <f t="shared" si="1"/>
        <v>129901768.53941974</v>
      </c>
      <c r="AI8" s="169">
        <f t="shared" si="1"/>
        <v>130990579.22970787</v>
      </c>
      <c r="AJ8" s="169">
        <f t="shared" si="1"/>
        <v>132056760.13605155</v>
      </c>
      <c r="AK8" s="169">
        <f t="shared" si="1"/>
        <v>133099121.30156642</v>
      </c>
      <c r="AL8" s="169">
        <f t="shared" si="1"/>
        <v>134116800.204771</v>
      </c>
      <c r="AM8" s="169">
        <f t="shared" si="1"/>
        <v>135109525.92387712</v>
      </c>
      <c r="AN8" s="169">
        <f t="shared" si="1"/>
        <v>136077067.46435106</v>
      </c>
      <c r="AO8" s="169">
        <f t="shared" si="1"/>
        <v>137017914.71612152</v>
      </c>
      <c r="AP8" s="169">
        <f t="shared" si="1"/>
        <v>137932238.92507169</v>
      </c>
      <c r="AQ8" s="169">
        <f t="shared" si="1"/>
        <v>138823117.18216455</v>
      </c>
      <c r="AR8" s="169">
        <f t="shared" si="1"/>
        <v>139691013.19751233</v>
      </c>
      <c r="AS8" s="169">
        <f t="shared" si="1"/>
        <v>140534622.93829066</v>
      </c>
      <c r="AT8" s="169">
        <f t="shared" si="1"/>
        <v>141353615.69344884</v>
      </c>
      <c r="AU8" s="169">
        <f t="shared" si="1"/>
        <v>142147831.98061872</v>
      </c>
      <c r="AV8" s="169">
        <f t="shared" si="1"/>
        <v>142917231.64885968</v>
      </c>
      <c r="AW8" s="169">
        <f t="shared" si="1"/>
        <v>143661680.18056622</v>
      </c>
      <c r="AX8" s="169">
        <f t="shared" si="1"/>
        <v>144380993.5199354</v>
      </c>
      <c r="AY8" s="169">
        <f t="shared" si="1"/>
        <v>145075102.16903469</v>
      </c>
      <c r="AZ8" s="169">
        <f t="shared" si="1"/>
        <v>145744156.00148994</v>
      </c>
      <c r="BA8" s="169">
        <f t="shared" si="1"/>
        <v>146388340.06357676</v>
      </c>
      <c r="BB8" s="169">
        <f t="shared" si="1"/>
        <v>147007706.23381877</v>
      </c>
      <c r="BC8" s="169">
        <f t="shared" si="1"/>
        <v>147602290.77471274</v>
      </c>
      <c r="BD8" s="169">
        <f t="shared" si="1"/>
        <v>148172213.52758729</v>
      </c>
      <c r="BE8" s="169">
        <f t="shared" si="1"/>
        <v>148717770.13892817</v>
      </c>
      <c r="BF8" s="169">
        <f t="shared" si="1"/>
        <v>149239336.00842485</v>
      </c>
      <c r="BG8" s="169">
        <f t="shared" si="1"/>
        <v>149737207.78832439</v>
      </c>
      <c r="BH8" s="169">
        <f t="shared" si="1"/>
        <v>150211658.46046931</v>
      </c>
      <c r="BI8" s="169">
        <f t="shared" si="1"/>
        <v>150640290.44122547</v>
      </c>
      <c r="BJ8" s="169">
        <f t="shared" si="1"/>
        <v>150837516.65781602</v>
      </c>
    </row>
    <row r="9" spans="1:72" outlineLevel="1">
      <c r="A9"/>
      <c r="E9" s="64" t="s">
        <v>129</v>
      </c>
      <c r="G9" s="298" t="s">
        <v>594</v>
      </c>
      <c r="I9" t="s">
        <v>138</v>
      </c>
      <c r="J9" t="s">
        <v>85</v>
      </c>
      <c r="L9" s="168">
        <v>97483412</v>
      </c>
      <c r="M9" s="170">
        <f>($Q9-$L9)/5+L9</f>
        <v>98639407.200000003</v>
      </c>
      <c r="N9" s="170">
        <f>($Q9-$L9)/5+M9</f>
        <v>99795402.400000006</v>
      </c>
      <c r="O9" s="170">
        <f>($Q9-$L9)/5+N9</f>
        <v>100951397.60000001</v>
      </c>
      <c r="P9" s="170">
        <f>($Q9-$L9)/5+O9</f>
        <v>102107392.80000001</v>
      </c>
      <c r="Q9" s="168">
        <v>103263388</v>
      </c>
      <c r="R9" s="170">
        <f>($V9-$Q9)/5+Q9</f>
        <v>105078018</v>
      </c>
      <c r="S9" s="170">
        <f>($V9-$Q9)/5+R9</f>
        <v>106892648</v>
      </c>
      <c r="T9" s="170">
        <f>($V9-$Q9)/5+S9</f>
        <v>108707278</v>
      </c>
      <c r="U9" s="170">
        <f>($V9-$Q9)/5+T9</f>
        <v>110521908</v>
      </c>
      <c r="V9" s="168">
        <v>112336538</v>
      </c>
      <c r="W9" s="170">
        <f>V9*(1+W10)</f>
        <v>113703597.27843256</v>
      </c>
      <c r="X9" s="170">
        <f t="shared" ref="X9:BN9" si="2">W9*(1+X10)</f>
        <v>115028637.24583472</v>
      </c>
      <c r="Y9" s="170">
        <f t="shared" si="2"/>
        <v>116327914.79363881</v>
      </c>
      <c r="Z9" s="170">
        <f t="shared" si="2"/>
        <v>117603403.7402164</v>
      </c>
      <c r="AA9" s="170">
        <f t="shared" si="2"/>
        <v>118854224.92239259</v>
      </c>
      <c r="AB9" s="170">
        <f t="shared" si="2"/>
        <v>120081685.79879153</v>
      </c>
      <c r="AC9" s="170">
        <f t="shared" si="2"/>
        <v>121285628.33610004</v>
      </c>
      <c r="AD9" s="170">
        <f t="shared" si="2"/>
        <v>122463606.43878339</v>
      </c>
      <c r="AE9" s="170">
        <f t="shared" si="2"/>
        <v>123613582.88266757</v>
      </c>
      <c r="AF9" s="170">
        <f t="shared" si="2"/>
        <v>124737776.8090647</v>
      </c>
      <c r="AG9" s="170">
        <f t="shared" si="2"/>
        <v>125842000.59640349</v>
      </c>
      <c r="AH9" s="170">
        <f t="shared" si="2"/>
        <v>126927155.17193128</v>
      </c>
      <c r="AI9" s="170">
        <f t="shared" si="2"/>
        <v>127991033.2468254</v>
      </c>
      <c r="AJ9" s="170">
        <f t="shared" si="2"/>
        <v>129032799.73593803</v>
      </c>
      <c r="AK9" s="170">
        <f t="shared" si="2"/>
        <v>130051291.9311413</v>
      </c>
      <c r="AL9" s="170">
        <f t="shared" si="2"/>
        <v>131045667.06178512</v>
      </c>
      <c r="AM9" s="170">
        <f t="shared" si="2"/>
        <v>132015660.40990427</v>
      </c>
      <c r="AN9" s="170">
        <f t="shared" si="2"/>
        <v>132961046.270496</v>
      </c>
      <c r="AO9" s="170">
        <f t="shared" si="2"/>
        <v>133880349.11341545</v>
      </c>
      <c r="AP9" s="170">
        <f t="shared" si="2"/>
        <v>134773736.2631959</v>
      </c>
      <c r="AQ9" s="170">
        <f t="shared" si="2"/>
        <v>135644214.34866562</v>
      </c>
      <c r="AR9" s="170">
        <f t="shared" si="2"/>
        <v>136492236.46146479</v>
      </c>
      <c r="AS9" s="170">
        <f t="shared" si="2"/>
        <v>137316528.42974412</v>
      </c>
      <c r="AT9" s="170">
        <f t="shared" si="2"/>
        <v>138116767.11538684</v>
      </c>
      <c r="AU9" s="170">
        <f t="shared" si="2"/>
        <v>138892796.68800268</v>
      </c>
      <c r="AV9" s="170">
        <f t="shared" si="2"/>
        <v>139644577.91606516</v>
      </c>
      <c r="AW9" s="170">
        <f t="shared" si="2"/>
        <v>140371979.36227995</v>
      </c>
      <c r="AX9" s="170">
        <f t="shared" si="2"/>
        <v>141074821.18552768</v>
      </c>
      <c r="AY9" s="170">
        <f t="shared" si="2"/>
        <v>141753035.47930515</v>
      </c>
      <c r="AZ9" s="170">
        <f t="shared" si="2"/>
        <v>142406768.68529037</v>
      </c>
      <c r="BA9" s="170">
        <f t="shared" si="2"/>
        <v>143036201.61239457</v>
      </c>
      <c r="BB9" s="170">
        <f t="shared" si="2"/>
        <v>143641384.95117795</v>
      </c>
      <c r="BC9" s="170">
        <f t="shared" si="2"/>
        <v>144222354.13376442</v>
      </c>
      <c r="BD9" s="170">
        <f t="shared" si="2"/>
        <v>144779226.25724262</v>
      </c>
      <c r="BE9" s="170">
        <f t="shared" si="2"/>
        <v>145312290.19810596</v>
      </c>
      <c r="BF9" s="170">
        <f t="shared" si="2"/>
        <v>145821912.75978726</v>
      </c>
      <c r="BG9" s="170">
        <f t="shared" si="2"/>
        <v>146308383.80151027</v>
      </c>
      <c r="BH9" s="170">
        <f t="shared" si="2"/>
        <v>146771970.05412152</v>
      </c>
      <c r="BI9" s="170">
        <f t="shared" si="2"/>
        <v>147190786.8150079</v>
      </c>
      <c r="BJ9" s="170">
        <f t="shared" si="2"/>
        <v>147383496.7594423</v>
      </c>
      <c r="BK9" s="170">
        <f t="shared" si="2"/>
        <v>147576459.00990406</v>
      </c>
      <c r="BL9" s="170">
        <f t="shared" si="2"/>
        <v>147769673.89672554</v>
      </c>
      <c r="BM9" s="170">
        <f t="shared" si="2"/>
        <v>147963141.75067157</v>
      </c>
      <c r="BN9" s="170">
        <f t="shared" si="2"/>
        <v>148156862.90294009</v>
      </c>
      <c r="BO9" s="170">
        <f>BN9*(1+BO10)</f>
        <v>148350837.6851626</v>
      </c>
      <c r="BP9" s="170">
        <f>BO9*(1+BP10)</f>
        <v>148545066.42940485</v>
      </c>
    </row>
    <row r="10" spans="1:72" outlineLevel="1">
      <c r="A10"/>
      <c r="E10" s="63" t="s">
        <v>130</v>
      </c>
      <c r="G10" s="60"/>
      <c r="H10" t="s">
        <v>187</v>
      </c>
      <c r="J10" t="s">
        <v>86</v>
      </c>
      <c r="M10" s="129"/>
      <c r="N10" s="129"/>
      <c r="O10" s="146"/>
      <c r="P10" s="146"/>
      <c r="Q10" s="146"/>
      <c r="R10" s="304"/>
      <c r="S10" s="304"/>
      <c r="T10" s="304"/>
      <c r="U10" s="304"/>
      <c r="V10" s="146"/>
      <c r="W10" s="340">
        <f t="shared" ref="W10:BJ10" si="3">W8/V8-1</f>
        <v>1.2169319998383443E-2</v>
      </c>
      <c r="X10" s="340">
        <f t="shared" si="3"/>
        <v>1.165345687487318E-2</v>
      </c>
      <c r="Y10" s="340">
        <f t="shared" si="3"/>
        <v>1.1295252894523378E-2</v>
      </c>
      <c r="Z10" s="340">
        <f t="shared" si="3"/>
        <v>1.096459907185876E-2</v>
      </c>
      <c r="AA10" s="340">
        <f t="shared" si="3"/>
        <v>1.0635926702761367E-2</v>
      </c>
      <c r="AB10" s="340">
        <f t="shared" si="3"/>
        <v>1.0327448411702855E-2</v>
      </c>
      <c r="AC10" s="340">
        <f t="shared" si="3"/>
        <v>1.0026029608926734E-2</v>
      </c>
      <c r="AD10" s="340">
        <f t="shared" si="3"/>
        <v>9.7124294019321766E-3</v>
      </c>
      <c r="AE10" s="340">
        <f t="shared" si="3"/>
        <v>9.3903525898448859E-3</v>
      </c>
      <c r="AF10" s="340">
        <f t="shared" si="3"/>
        <v>9.0944206953713635E-3</v>
      </c>
      <c r="AG10" s="340">
        <f t="shared" si="3"/>
        <v>8.8523606527717291E-3</v>
      </c>
      <c r="AH10" s="340">
        <f t="shared" si="3"/>
        <v>8.6231510178231829E-3</v>
      </c>
      <c r="AI10" s="340">
        <f t="shared" si="3"/>
        <v>8.3818003598443713E-3</v>
      </c>
      <c r="AJ10" s="340">
        <f t="shared" si="3"/>
        <v>8.1393708815806765E-3</v>
      </c>
      <c r="AK10" s="340">
        <f t="shared" si="3"/>
        <v>7.8932813771970256E-3</v>
      </c>
      <c r="AL10" s="340">
        <f t="shared" si="3"/>
        <v>7.6460227028756211E-3</v>
      </c>
      <c r="AM10" s="340">
        <f t="shared" si="3"/>
        <v>7.401949029431254E-3</v>
      </c>
      <c r="AN10" s="340">
        <f t="shared" si="3"/>
        <v>7.1611644986384615E-3</v>
      </c>
      <c r="AO10" s="340">
        <f t="shared" si="3"/>
        <v>6.9140764810862176E-3</v>
      </c>
      <c r="AP10" s="340">
        <f t="shared" si="3"/>
        <v>6.6730267413899202E-3</v>
      </c>
      <c r="AQ10" s="340">
        <f t="shared" si="3"/>
        <v>6.4588109642504943E-3</v>
      </c>
      <c r="AR10" s="340">
        <f t="shared" si="3"/>
        <v>6.251811895340964E-3</v>
      </c>
      <c r="AS10" s="340">
        <f t="shared" si="3"/>
        <v>6.0391124773755411E-3</v>
      </c>
      <c r="AT10" s="340">
        <f t="shared" si="3"/>
        <v>5.8276938311336846E-3</v>
      </c>
      <c r="AU10" s="340">
        <f t="shared" si="3"/>
        <v>5.6186485451654722E-3</v>
      </c>
      <c r="AV10" s="340">
        <f t="shared" si="3"/>
        <v>5.4126725502634532E-3</v>
      </c>
      <c r="AW10" s="340">
        <f t="shared" si="3"/>
        <v>5.2089487259003864E-3</v>
      </c>
      <c r="AX10" s="340">
        <f t="shared" si="3"/>
        <v>5.0069951741138485E-3</v>
      </c>
      <c r="AY10" s="340">
        <f t="shared" si="3"/>
        <v>4.8074793792263204E-3</v>
      </c>
      <c r="AZ10" s="340">
        <f t="shared" si="3"/>
        <v>4.611775711008681E-3</v>
      </c>
      <c r="BA10" s="340">
        <f t="shared" si="3"/>
        <v>4.4199649561265097E-3</v>
      </c>
      <c r="BB10" s="340">
        <f t="shared" si="3"/>
        <v>4.2309802131303975E-3</v>
      </c>
      <c r="BC10" s="340">
        <f t="shared" si="3"/>
        <v>4.0445807646865006E-3</v>
      </c>
      <c r="BD10" s="340">
        <f t="shared" si="3"/>
        <v>3.8612053368767274E-3</v>
      </c>
      <c r="BE10" s="340">
        <f t="shared" si="3"/>
        <v>3.6819090324200499E-3</v>
      </c>
      <c r="BF10" s="340">
        <f t="shared" si="3"/>
        <v>3.5070850578882151E-3</v>
      </c>
      <c r="BG10" s="340">
        <f t="shared" si="3"/>
        <v>3.3360626843812469E-3</v>
      </c>
      <c r="BH10" s="340">
        <f t="shared" si="3"/>
        <v>3.1685556259044567E-3</v>
      </c>
      <c r="BI10" s="340">
        <f t="shared" si="3"/>
        <v>2.8535200606214506E-3</v>
      </c>
      <c r="BJ10" s="340">
        <f t="shared" si="3"/>
        <v>1.3092527637386109E-3</v>
      </c>
      <c r="BK10" s="303">
        <f t="shared" ref="BK10:BP10" si="4">BJ10</f>
        <v>1.3092527637386109E-3</v>
      </c>
      <c r="BL10" s="303">
        <f t="shared" si="4"/>
        <v>1.3092527637386109E-3</v>
      </c>
      <c r="BM10" s="303">
        <f t="shared" si="4"/>
        <v>1.3092527637386109E-3</v>
      </c>
      <c r="BN10" s="303">
        <f t="shared" si="4"/>
        <v>1.3092527637386109E-3</v>
      </c>
      <c r="BO10" s="303">
        <f t="shared" si="4"/>
        <v>1.3092527637386109E-3</v>
      </c>
      <c r="BP10" s="303">
        <f t="shared" si="4"/>
        <v>1.3092527637386109E-3</v>
      </c>
    </row>
    <row r="11" spans="1:72" outlineLevel="1">
      <c r="A11"/>
      <c r="G11" s="60"/>
      <c r="Q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</row>
    <row r="12" spans="1:72" outlineLevel="1">
      <c r="A12"/>
      <c r="C12" s="73" t="s">
        <v>131</v>
      </c>
      <c r="G12" s="60"/>
      <c r="Q12" s="242"/>
      <c r="R12" s="242"/>
      <c r="S12" s="302"/>
      <c r="T12" s="302"/>
      <c r="U12" s="30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2"/>
      <c r="AQ12" s="242"/>
      <c r="AR12" s="242"/>
      <c r="AS12" s="242"/>
      <c r="AT12" s="242"/>
      <c r="AU12" s="242"/>
      <c r="AV12" s="242"/>
      <c r="AW12" s="242"/>
      <c r="AX12" s="242"/>
      <c r="AY12" s="242"/>
      <c r="AZ12" s="242"/>
      <c r="BA12" s="242"/>
      <c r="BB12" s="242"/>
      <c r="BC12" s="242"/>
      <c r="BD12" s="242"/>
      <c r="BE12" s="242"/>
      <c r="BF12" s="242"/>
      <c r="BG12" s="242"/>
      <c r="BH12" s="242"/>
      <c r="BI12" s="242"/>
      <c r="BJ12" s="242"/>
      <c r="BR12" s="305"/>
      <c r="BS12" s="305"/>
    </row>
    <row r="13" spans="1:72" outlineLevel="1">
      <c r="A13"/>
      <c r="C13" s="73"/>
      <c r="D13" t="s">
        <v>186</v>
      </c>
      <c r="G13" s="60"/>
      <c r="Q13" s="242"/>
      <c r="R13" s="242"/>
      <c r="S13" s="302"/>
      <c r="T13" s="302"/>
      <c r="U13" s="302"/>
      <c r="V13" s="242"/>
      <c r="W13" s="242"/>
      <c r="X13" s="242"/>
      <c r="Y13" s="242"/>
      <c r="Z13" s="242"/>
      <c r="AA13" s="242"/>
      <c r="AB13" s="242"/>
      <c r="AC13" s="242"/>
      <c r="AD13" s="242"/>
      <c r="AE13" s="242"/>
      <c r="AF13" s="242"/>
      <c r="AG13" s="242"/>
      <c r="AH13" s="242"/>
      <c r="AI13" s="242"/>
      <c r="AJ13" s="242"/>
      <c r="AK13" s="242"/>
      <c r="AL13" s="242"/>
      <c r="AM13" s="242"/>
      <c r="AN13" s="242"/>
      <c r="AO13" s="242"/>
      <c r="AP13" s="242"/>
      <c r="AQ13" s="242"/>
      <c r="AR13" s="242"/>
      <c r="AS13" s="242"/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242"/>
      <c r="BH13" s="242"/>
      <c r="BI13" s="242"/>
      <c r="BJ13" s="242"/>
      <c r="BR13" s="305"/>
      <c r="BS13" s="305"/>
    </row>
    <row r="14" spans="1:72" outlineLevel="1">
      <c r="A14"/>
      <c r="E14" t="s">
        <v>131</v>
      </c>
      <c r="G14" s="299" t="s">
        <v>595</v>
      </c>
      <c r="I14" t="s">
        <v>188</v>
      </c>
      <c r="J14" t="s">
        <v>85</v>
      </c>
      <c r="Q14" s="168">
        <v>24385837</v>
      </c>
      <c r="R14" s="168">
        <v>24958260</v>
      </c>
      <c r="S14" s="168">
        <v>25540981</v>
      </c>
      <c r="T14" s="168">
        <v>26125086</v>
      </c>
      <c r="U14" s="168">
        <v>26709680</v>
      </c>
      <c r="V14" s="168">
        <v>27294756</v>
      </c>
      <c r="W14" s="168">
        <v>27880737</v>
      </c>
      <c r="X14" s="168">
        <v>28466745</v>
      </c>
      <c r="Y14" s="168">
        <v>29051124</v>
      </c>
      <c r="Z14" s="168">
        <v>29633076</v>
      </c>
      <c r="AA14" s="168">
        <v>30212863</v>
      </c>
      <c r="AB14" s="168">
        <v>30790321</v>
      </c>
      <c r="AC14" s="168">
        <v>31363805</v>
      </c>
      <c r="AD14" s="168">
        <v>31932230</v>
      </c>
      <c r="AE14" s="168">
        <v>32497443</v>
      </c>
      <c r="AF14" s="168">
        <v>33061322</v>
      </c>
      <c r="AG14" s="168">
        <v>33617389</v>
      </c>
      <c r="AH14" s="168">
        <v>34158948</v>
      </c>
      <c r="AI14" s="168">
        <v>34686953</v>
      </c>
      <c r="AJ14" s="168">
        <v>35205613</v>
      </c>
      <c r="AK14" s="168">
        <v>35719329</v>
      </c>
      <c r="AL14" s="168">
        <v>36220755</v>
      </c>
      <c r="AM14" s="168">
        <v>36702270</v>
      </c>
      <c r="AN14" s="168">
        <v>37165580</v>
      </c>
      <c r="AO14" s="168">
        <v>37614402</v>
      </c>
      <c r="AP14" s="168">
        <v>38053202</v>
      </c>
      <c r="AQ14" s="9">
        <v>38496016</v>
      </c>
      <c r="AR14" s="9">
        <v>38919975</v>
      </c>
      <c r="AS14" s="9">
        <v>39326080</v>
      </c>
      <c r="AT14" s="9">
        <v>39716361</v>
      </c>
      <c r="AU14" s="9">
        <v>40093636</v>
      </c>
      <c r="AV14" s="9">
        <v>40456354</v>
      </c>
      <c r="AW14" s="9">
        <v>40801679</v>
      </c>
      <c r="AX14" s="9">
        <v>41129835</v>
      </c>
      <c r="AY14" s="9">
        <v>41442077</v>
      </c>
      <c r="AZ14" s="9">
        <v>41740203</v>
      </c>
      <c r="BA14" s="9">
        <v>42022589</v>
      </c>
      <c r="BB14" s="9">
        <v>42286674</v>
      </c>
      <c r="BC14" s="9">
        <v>42532403</v>
      </c>
      <c r="BD14" s="9">
        <v>42760757</v>
      </c>
      <c r="BE14" s="9">
        <v>42973348</v>
      </c>
      <c r="BF14" s="9">
        <v>43169076</v>
      </c>
      <c r="BG14" s="9">
        <v>43345993</v>
      </c>
      <c r="BH14" s="9">
        <v>43504089</v>
      </c>
      <c r="BI14" s="9">
        <v>43644387</v>
      </c>
      <c r="BJ14" s="9">
        <v>43768332</v>
      </c>
    </row>
    <row r="15" spans="1:72" outlineLevel="1">
      <c r="A15"/>
      <c r="E15" s="291" t="s">
        <v>131</v>
      </c>
      <c r="G15" s="299" t="s">
        <v>611</v>
      </c>
      <c r="I15" t="s">
        <v>138</v>
      </c>
      <c r="J15" t="s">
        <v>85</v>
      </c>
      <c r="Q15" s="170">
        <f t="shared" ref="Q15:BJ15" si="5">AVERAGE(Q14:R14)</f>
        <v>24672048.5</v>
      </c>
      <c r="R15" s="170">
        <f t="shared" si="5"/>
        <v>25249620.5</v>
      </c>
      <c r="S15" s="170">
        <f t="shared" si="5"/>
        <v>25833033.5</v>
      </c>
      <c r="T15" s="170">
        <f t="shared" si="5"/>
        <v>26417383</v>
      </c>
      <c r="U15" s="170">
        <f t="shared" si="5"/>
        <v>27002218</v>
      </c>
      <c r="V15" s="170">
        <f t="shared" si="5"/>
        <v>27587746.5</v>
      </c>
      <c r="W15" s="170">
        <f t="shared" si="5"/>
        <v>28173741</v>
      </c>
      <c r="X15" s="170">
        <f t="shared" si="5"/>
        <v>28758934.5</v>
      </c>
      <c r="Y15" s="170">
        <f t="shared" si="5"/>
        <v>29342100</v>
      </c>
      <c r="Z15" s="170">
        <f t="shared" si="5"/>
        <v>29922969.5</v>
      </c>
      <c r="AA15" s="170">
        <f t="shared" si="5"/>
        <v>30501592</v>
      </c>
      <c r="AB15" s="170">
        <f t="shared" si="5"/>
        <v>31077063</v>
      </c>
      <c r="AC15" s="170">
        <f t="shared" si="5"/>
        <v>31648017.5</v>
      </c>
      <c r="AD15" s="170">
        <f t="shared" si="5"/>
        <v>32214836.5</v>
      </c>
      <c r="AE15" s="170">
        <f t="shared" si="5"/>
        <v>32779382.5</v>
      </c>
      <c r="AF15" s="170">
        <f t="shared" si="5"/>
        <v>33339355.5</v>
      </c>
      <c r="AG15" s="170">
        <f t="shared" si="5"/>
        <v>33888168.5</v>
      </c>
      <c r="AH15" s="170">
        <f t="shared" si="5"/>
        <v>34422950.5</v>
      </c>
      <c r="AI15" s="170">
        <f t="shared" si="5"/>
        <v>34946283</v>
      </c>
      <c r="AJ15" s="170">
        <f t="shared" si="5"/>
        <v>35462471</v>
      </c>
      <c r="AK15" s="170">
        <f t="shared" si="5"/>
        <v>35970042</v>
      </c>
      <c r="AL15" s="170">
        <f t="shared" si="5"/>
        <v>36461512.5</v>
      </c>
      <c r="AM15" s="170">
        <f t="shared" si="5"/>
        <v>36933925</v>
      </c>
      <c r="AN15" s="170">
        <f t="shared" si="5"/>
        <v>37389991</v>
      </c>
      <c r="AO15" s="170">
        <f t="shared" si="5"/>
        <v>37833802</v>
      </c>
      <c r="AP15" s="170">
        <f t="shared" si="5"/>
        <v>38274609</v>
      </c>
      <c r="AQ15" s="170">
        <f t="shared" si="5"/>
        <v>38707995.5</v>
      </c>
      <c r="AR15" s="170">
        <f t="shared" si="5"/>
        <v>39123027.5</v>
      </c>
      <c r="AS15" s="170">
        <f t="shared" si="5"/>
        <v>39521220.5</v>
      </c>
      <c r="AT15" s="170">
        <f t="shared" si="5"/>
        <v>39904998.5</v>
      </c>
      <c r="AU15" s="170">
        <f t="shared" si="5"/>
        <v>40274995</v>
      </c>
      <c r="AV15" s="170">
        <f t="shared" si="5"/>
        <v>40629016.5</v>
      </c>
      <c r="AW15" s="170">
        <f t="shared" si="5"/>
        <v>40965757</v>
      </c>
      <c r="AX15" s="170">
        <f t="shared" si="5"/>
        <v>41285956</v>
      </c>
      <c r="AY15" s="170">
        <f t="shared" si="5"/>
        <v>41591140</v>
      </c>
      <c r="AZ15" s="170">
        <f t="shared" si="5"/>
        <v>41881396</v>
      </c>
      <c r="BA15" s="170">
        <f t="shared" si="5"/>
        <v>42154631.5</v>
      </c>
      <c r="BB15" s="170">
        <f t="shared" si="5"/>
        <v>42409538.5</v>
      </c>
      <c r="BC15" s="170">
        <f t="shared" si="5"/>
        <v>42646580</v>
      </c>
      <c r="BD15" s="170">
        <f t="shared" si="5"/>
        <v>42867052.5</v>
      </c>
      <c r="BE15" s="170">
        <f t="shared" si="5"/>
        <v>43071212</v>
      </c>
      <c r="BF15" s="170">
        <f t="shared" si="5"/>
        <v>43257534.5</v>
      </c>
      <c r="BG15" s="170">
        <f t="shared" si="5"/>
        <v>43425041</v>
      </c>
      <c r="BH15" s="170">
        <f t="shared" si="5"/>
        <v>43574238</v>
      </c>
      <c r="BI15" s="170">
        <f t="shared" si="5"/>
        <v>43706359.5</v>
      </c>
      <c r="BJ15" s="170">
        <f t="shared" si="5"/>
        <v>43768332</v>
      </c>
    </row>
    <row r="16" spans="1:72" outlineLevel="1">
      <c r="A16"/>
      <c r="E16" s="156" t="s">
        <v>132</v>
      </c>
      <c r="G16" s="116"/>
      <c r="H16" t="s">
        <v>187</v>
      </c>
      <c r="J16" t="s">
        <v>86</v>
      </c>
      <c r="L16" s="199"/>
      <c r="W16" s="340">
        <f t="shared" ref="W16:BJ16" si="6">W15/V15-1</f>
        <v>2.1241115145087974E-2</v>
      </c>
      <c r="X16" s="340">
        <f t="shared" si="6"/>
        <v>2.0770883781461524E-2</v>
      </c>
      <c r="Y16" s="340">
        <f t="shared" si="6"/>
        <v>2.0277715782550887E-2</v>
      </c>
      <c r="Z16" s="340">
        <f t="shared" si="6"/>
        <v>1.9796452878287463E-2</v>
      </c>
      <c r="AA16" s="340">
        <f t="shared" si="6"/>
        <v>1.9337068134230417E-2</v>
      </c>
      <c r="AB16" s="340">
        <f t="shared" si="6"/>
        <v>1.8866916848143456E-2</v>
      </c>
      <c r="AC16" s="340">
        <f t="shared" si="6"/>
        <v>1.8372215546881066E-2</v>
      </c>
      <c r="AD16" s="340">
        <f t="shared" si="6"/>
        <v>1.79100950004214E-2</v>
      </c>
      <c r="AE16" s="340">
        <f t="shared" si="6"/>
        <v>1.7524409909701166E-2</v>
      </c>
      <c r="AF16" s="340">
        <f t="shared" si="6"/>
        <v>1.7083085686559141E-2</v>
      </c>
      <c r="AG16" s="340">
        <f t="shared" si="6"/>
        <v>1.6461415998278772E-2</v>
      </c>
      <c r="AH16" s="340">
        <f t="shared" si="6"/>
        <v>1.5780787917175187E-2</v>
      </c>
      <c r="AI16" s="340">
        <f t="shared" si="6"/>
        <v>1.5203011142231881E-2</v>
      </c>
      <c r="AJ16" s="340">
        <f t="shared" si="6"/>
        <v>1.4770898524458342E-2</v>
      </c>
      <c r="AK16" s="340">
        <f t="shared" si="6"/>
        <v>1.431290560660603E-2</v>
      </c>
      <c r="AL16" s="340">
        <f t="shared" si="6"/>
        <v>1.3663328499866623E-2</v>
      </c>
      <c r="AM16" s="340">
        <f t="shared" si="6"/>
        <v>1.295647019579893E-2</v>
      </c>
      <c r="AN16" s="340">
        <f t="shared" si="6"/>
        <v>1.2348159584988583E-2</v>
      </c>
      <c r="AO16" s="340">
        <f t="shared" si="6"/>
        <v>1.1869780872640456E-2</v>
      </c>
      <c r="AP16" s="340">
        <f t="shared" si="6"/>
        <v>1.1651142013165972E-2</v>
      </c>
      <c r="AQ16" s="340">
        <f t="shared" si="6"/>
        <v>1.132308105355162E-2</v>
      </c>
      <c r="AR16" s="340">
        <f t="shared" si="6"/>
        <v>1.0722125871901689E-2</v>
      </c>
      <c r="AS16" s="340">
        <f t="shared" si="6"/>
        <v>1.0177969994781266E-2</v>
      </c>
      <c r="AT16" s="340">
        <f t="shared" si="6"/>
        <v>9.7106818854442167E-3</v>
      </c>
      <c r="AU16" s="340">
        <f t="shared" si="6"/>
        <v>9.2719336902118421E-3</v>
      </c>
      <c r="AV16" s="340">
        <f t="shared" si="6"/>
        <v>8.7901066157798358E-3</v>
      </c>
      <c r="AW16" s="340">
        <f t="shared" si="6"/>
        <v>8.2881774900951388E-3</v>
      </c>
      <c r="AX16" s="340">
        <f t="shared" si="6"/>
        <v>7.8162598093818314E-3</v>
      </c>
      <c r="AY16" s="340">
        <f t="shared" si="6"/>
        <v>7.3919567225233518E-3</v>
      </c>
      <c r="AZ16" s="340">
        <f t="shared" si="6"/>
        <v>6.978794041230918E-3</v>
      </c>
      <c r="BA16" s="340">
        <f t="shared" si="6"/>
        <v>6.524030383323387E-3</v>
      </c>
      <c r="BB16" s="340">
        <f t="shared" si="6"/>
        <v>6.046951211043039E-3</v>
      </c>
      <c r="BC16" s="340">
        <f t="shared" si="6"/>
        <v>5.5893440104282099E-3</v>
      </c>
      <c r="BD16" s="340">
        <f t="shared" si="6"/>
        <v>5.1697580439040713E-3</v>
      </c>
      <c r="BE16" s="340">
        <f t="shared" si="6"/>
        <v>4.7626204297577246E-3</v>
      </c>
      <c r="BF16" s="340">
        <f t="shared" si="6"/>
        <v>4.3259172739322782E-3</v>
      </c>
      <c r="BG16" s="340">
        <f t="shared" si="6"/>
        <v>3.872308071556807E-3</v>
      </c>
      <c r="BH16" s="340">
        <f t="shared" si="6"/>
        <v>3.4357365373587356E-3</v>
      </c>
      <c r="BI16" s="340">
        <f t="shared" si="6"/>
        <v>3.0321012154015392E-3</v>
      </c>
      <c r="BJ16" s="340">
        <f t="shared" si="6"/>
        <v>1.4179286655069401E-3</v>
      </c>
      <c r="BK16" s="150">
        <f t="shared" ref="BK16:BP16" si="7">BJ16</f>
        <v>1.4179286655069401E-3</v>
      </c>
      <c r="BL16" s="150">
        <f t="shared" si="7"/>
        <v>1.4179286655069401E-3</v>
      </c>
      <c r="BM16" s="150">
        <f t="shared" si="7"/>
        <v>1.4179286655069401E-3</v>
      </c>
      <c r="BN16" s="150">
        <f t="shared" si="7"/>
        <v>1.4179286655069401E-3</v>
      </c>
      <c r="BO16" s="150">
        <f t="shared" si="7"/>
        <v>1.4179286655069401E-3</v>
      </c>
      <c r="BP16" s="150">
        <f t="shared" si="7"/>
        <v>1.4179286655069401E-3</v>
      </c>
    </row>
    <row r="17" spans="1:71" outlineLevel="1">
      <c r="A17"/>
      <c r="D17" t="s">
        <v>185</v>
      </c>
      <c r="E17" s="291"/>
      <c r="G17" s="299"/>
      <c r="BR17"/>
      <c r="BS17"/>
    </row>
    <row r="18" spans="1:71" outlineLevel="1">
      <c r="A18"/>
      <c r="E18" s="165" t="s">
        <v>131</v>
      </c>
      <c r="G18" s="299" t="s">
        <v>185</v>
      </c>
      <c r="I18" t="s">
        <v>138</v>
      </c>
      <c r="J18" t="s">
        <v>85</v>
      </c>
      <c r="L18" s="168">
        <v>21954733</v>
      </c>
      <c r="M18" s="170">
        <f>($Q18-$L18)/5+L18</f>
        <v>22507592.199999999</v>
      </c>
      <c r="N18" s="170">
        <f>($Q18-$L18)/5+M18</f>
        <v>23060451.399999999</v>
      </c>
      <c r="O18" s="170">
        <f>($Q18-$L18)/5+N18</f>
        <v>23613310.599999998</v>
      </c>
      <c r="P18" s="170">
        <f>($Q18-$L18)/5+O18</f>
        <v>24166169.799999997</v>
      </c>
      <c r="Q18" s="300">
        <v>24719029</v>
      </c>
      <c r="R18" s="170">
        <f>($V18-$Q18)/5+Q18</f>
        <v>25498221.399999999</v>
      </c>
      <c r="S18" s="170">
        <f>($V18-$Q18)/5+R18</f>
        <v>26277413.799999997</v>
      </c>
      <c r="T18" s="170">
        <f>($V18-$Q18)/5+S18</f>
        <v>27056606.199999996</v>
      </c>
      <c r="U18" s="170">
        <f>($V18-$Q18)/5+T18</f>
        <v>27835798.599999994</v>
      </c>
      <c r="V18" s="168">
        <v>28614991</v>
      </c>
      <c r="BR18"/>
      <c r="BS18"/>
    </row>
    <row r="19" spans="1:71" outlineLevel="1">
      <c r="A19"/>
      <c r="C19" s="73" t="s">
        <v>189</v>
      </c>
      <c r="G19" s="299"/>
      <c r="BR19"/>
      <c r="BS19"/>
    </row>
    <row r="20" spans="1:71" outlineLevel="1">
      <c r="A20"/>
      <c r="D20" t="s">
        <v>186</v>
      </c>
      <c r="G20" s="299"/>
      <c r="BR20"/>
      <c r="BS20"/>
    </row>
    <row r="21" spans="1:71" outlineLevel="1">
      <c r="A21"/>
      <c r="E21" t="s">
        <v>189</v>
      </c>
      <c r="G21" s="299" t="s">
        <v>186</v>
      </c>
      <c r="I21" t="s">
        <v>188</v>
      </c>
      <c r="J21" t="s">
        <v>85</v>
      </c>
      <c r="Q21" s="168">
        <v>25120275</v>
      </c>
      <c r="R21" s="168">
        <v>25709757</v>
      </c>
      <c r="S21" s="168">
        <v>26309910</v>
      </c>
      <c r="T21" s="168">
        <v>26911483</v>
      </c>
      <c r="U21" s="168">
        <v>27513560</v>
      </c>
      <c r="V21" s="168">
        <v>28116121</v>
      </c>
      <c r="W21" s="168">
        <v>28719609</v>
      </c>
      <c r="X21" s="168">
        <v>29323117</v>
      </c>
      <c r="Y21" s="168">
        <v>29924935</v>
      </c>
      <c r="Z21" s="168">
        <v>30524243</v>
      </c>
      <c r="AA21" s="168">
        <v>31121301</v>
      </c>
      <c r="AB21" s="168">
        <v>31715951</v>
      </c>
      <c r="AC21" s="168">
        <v>32306497</v>
      </c>
      <c r="AD21" s="168">
        <v>32891810</v>
      </c>
      <c r="AE21" s="168">
        <v>33473802</v>
      </c>
      <c r="AF21" s="168">
        <v>34054400</v>
      </c>
      <c r="AG21" s="168">
        <v>34626930</v>
      </c>
      <c r="AH21" s="168">
        <v>35184503</v>
      </c>
      <c r="AI21" s="168">
        <v>35728098</v>
      </c>
      <c r="AJ21" s="168">
        <v>36262055</v>
      </c>
      <c r="AK21" s="168">
        <v>36790908</v>
      </c>
      <c r="AL21" s="168">
        <v>37307082</v>
      </c>
      <c r="AM21" s="168">
        <v>37802736</v>
      </c>
      <c r="AN21" s="168">
        <v>38279632</v>
      </c>
      <c r="AO21" s="168">
        <v>38741592</v>
      </c>
      <c r="AP21" s="168">
        <v>39193231</v>
      </c>
      <c r="BR21" s="305"/>
      <c r="BS21" s="305"/>
    </row>
    <row r="22" spans="1:71" outlineLevel="1">
      <c r="A22"/>
      <c r="E22" s="291" t="s">
        <v>189</v>
      </c>
      <c r="G22" s="299" t="s">
        <v>611</v>
      </c>
      <c r="I22" t="s">
        <v>138</v>
      </c>
      <c r="J22" t="s">
        <v>85</v>
      </c>
      <c r="Q22" s="170">
        <f t="shared" ref="Q22:AP22" si="8">AVERAGE(Q21:R21)</f>
        <v>25415016</v>
      </c>
      <c r="R22" s="170">
        <f t="shared" si="8"/>
        <v>26009833.5</v>
      </c>
      <c r="S22" s="170">
        <f t="shared" si="8"/>
        <v>26610696.5</v>
      </c>
      <c r="T22" s="170">
        <f t="shared" si="8"/>
        <v>27212521.5</v>
      </c>
      <c r="U22" s="170">
        <f t="shared" si="8"/>
        <v>27814840.5</v>
      </c>
      <c r="V22" s="170">
        <f t="shared" si="8"/>
        <v>28417865</v>
      </c>
      <c r="W22" s="170">
        <f t="shared" si="8"/>
        <v>29021363</v>
      </c>
      <c r="X22" s="170">
        <f t="shared" si="8"/>
        <v>29624026</v>
      </c>
      <c r="Y22" s="170">
        <f t="shared" si="8"/>
        <v>30224589</v>
      </c>
      <c r="Z22" s="170">
        <f t="shared" si="8"/>
        <v>30822772</v>
      </c>
      <c r="AA22" s="170">
        <f t="shared" si="8"/>
        <v>31418626</v>
      </c>
      <c r="AB22" s="170">
        <f t="shared" si="8"/>
        <v>32011224</v>
      </c>
      <c r="AC22" s="170">
        <f t="shared" si="8"/>
        <v>32599153.5</v>
      </c>
      <c r="AD22" s="170">
        <f t="shared" si="8"/>
        <v>33182806</v>
      </c>
      <c r="AE22" s="170">
        <f t="shared" si="8"/>
        <v>33764101</v>
      </c>
      <c r="AF22" s="170">
        <f t="shared" si="8"/>
        <v>34340665</v>
      </c>
      <c r="AG22" s="170">
        <f t="shared" si="8"/>
        <v>34905716.5</v>
      </c>
      <c r="AH22" s="170">
        <f t="shared" si="8"/>
        <v>35456300.5</v>
      </c>
      <c r="AI22" s="170">
        <f t="shared" si="8"/>
        <v>35995076.5</v>
      </c>
      <c r="AJ22" s="170">
        <f t="shared" si="8"/>
        <v>36526481.5</v>
      </c>
      <c r="AK22" s="170">
        <f t="shared" si="8"/>
        <v>37048995</v>
      </c>
      <c r="AL22" s="170">
        <f t="shared" si="8"/>
        <v>37554909</v>
      </c>
      <c r="AM22" s="170">
        <f t="shared" si="8"/>
        <v>38041184</v>
      </c>
      <c r="AN22" s="170">
        <f t="shared" si="8"/>
        <v>38510612</v>
      </c>
      <c r="AO22" s="170">
        <f t="shared" si="8"/>
        <v>38967411.5</v>
      </c>
      <c r="AP22" s="170">
        <f t="shared" si="8"/>
        <v>39193231</v>
      </c>
      <c r="BR22" s="305"/>
      <c r="BS22" s="305"/>
    </row>
    <row r="23" spans="1:71" outlineLevel="1">
      <c r="A23"/>
      <c r="D23" t="s">
        <v>185</v>
      </c>
      <c r="E23" s="291"/>
      <c r="G23" s="299"/>
      <c r="Q23" s="17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BR23" s="305"/>
      <c r="BS23" s="305"/>
    </row>
    <row r="24" spans="1:71" outlineLevel="1">
      <c r="A24"/>
      <c r="E24" t="s">
        <v>189</v>
      </c>
      <c r="G24" s="299" t="s">
        <v>185</v>
      </c>
      <c r="H24" t="s">
        <v>596</v>
      </c>
      <c r="I24" t="s">
        <v>138</v>
      </c>
      <c r="J24" t="s">
        <v>85</v>
      </c>
      <c r="L24" s="168">
        <v>22268916</v>
      </c>
      <c r="M24" s="170">
        <f>($Q24-$L24)/5+L24</f>
        <v>22775857.800000001</v>
      </c>
      <c r="N24" s="170">
        <f>($Q24-$L24)/5+M24</f>
        <v>23282799.600000001</v>
      </c>
      <c r="O24" s="170">
        <f>($Q24-$L24)/5+N24</f>
        <v>23789741.400000002</v>
      </c>
      <c r="P24" s="170">
        <f>($Q24-$L24)/5+O24</f>
        <v>24296683.200000003</v>
      </c>
      <c r="Q24" s="168">
        <v>24803625</v>
      </c>
      <c r="R24" s="170">
        <f>($V24-$Q24)/5+Q24</f>
        <v>25293946.721277352</v>
      </c>
      <c r="S24" s="170">
        <f>($V24-$Q24)/5+R24</f>
        <v>25784268.442554705</v>
      </c>
      <c r="T24" s="170">
        <f>($V24-$Q24)/5+S24</f>
        <v>26274590.163832057</v>
      </c>
      <c r="U24" s="170">
        <f>($V24-$Q24)/5+T24</f>
        <v>26764911.88510941</v>
      </c>
      <c r="V24" s="9">
        <f>V9/V25</f>
        <v>27255233.606386755</v>
      </c>
      <c r="W24" s="170">
        <f t="shared" ref="W24:BP24" si="9">V24*(1+W16)</f>
        <v>27834165.161726288</v>
      </c>
      <c r="X24" s="170">
        <f t="shared" si="9"/>
        <v>28412305.371454511</v>
      </c>
      <c r="Y24" s="170">
        <f t="shared" si="9"/>
        <v>28988442.024503909</v>
      </c>
      <c r="Z24" s="170">
        <f t="shared" si="9"/>
        <v>29562310.351056967</v>
      </c>
      <c r="AA24" s="170">
        <f t="shared" si="9"/>
        <v>30133958.760520622</v>
      </c>
      <c r="AB24" s="170">
        <f t="shared" si="9"/>
        <v>30702493.654760748</v>
      </c>
      <c r="AC24" s="170">
        <f t="shared" si="9"/>
        <v>31266566.486012761</v>
      </c>
      <c r="AD24" s="170">
        <f t="shared" si="9"/>
        <v>31826553.66211424</v>
      </c>
      <c r="AE24" s="170">
        <f t="shared" si="9"/>
        <v>32384295.23450223</v>
      </c>
      <c r="AF24" s="170">
        <f t="shared" si="9"/>
        <v>32937518.92489206</v>
      </c>
      <c r="AG24" s="170">
        <f t="shared" si="9"/>
        <v>33479717.125865888</v>
      </c>
      <c r="AH24" s="170">
        <f t="shared" si="9"/>
        <v>34008053.441356197</v>
      </c>
      <c r="AI24" s="170">
        <f t="shared" si="9"/>
        <v>34525078.256750755</v>
      </c>
      <c r="AJ24" s="170">
        <f t="shared" si="9"/>
        <v>35035044.684230201</v>
      </c>
      <c r="AK24" s="170">
        <f t="shared" si="9"/>
        <v>35536497.97171881</v>
      </c>
      <c r="AL24" s="170">
        <f t="shared" si="9"/>
        <v>36022044.817241251</v>
      </c>
      <c r="AM24" s="170">
        <f t="shared" si="9"/>
        <v>36488763.367307574</v>
      </c>
      <c r="AN24" s="170">
        <f t="shared" si="9"/>
        <v>36939332.44042597</v>
      </c>
      <c r="AO24" s="170">
        <f t="shared" si="9"/>
        <v>37377794.222075447</v>
      </c>
      <c r="AP24" s="170">
        <f t="shared" si="9"/>
        <v>37813288.210695744</v>
      </c>
      <c r="AQ24" s="170">
        <f t="shared" si="9"/>
        <v>38241451.138006762</v>
      </c>
      <c r="AR24" s="170">
        <f t="shared" si="9"/>
        <v>38651480.79063265</v>
      </c>
      <c r="AS24" s="170">
        <f t="shared" si="9"/>
        <v>39044874.402373575</v>
      </c>
      <c r="AT24" s="170">
        <f t="shared" si="9"/>
        <v>39424026.756952152</v>
      </c>
      <c r="AU24" s="170">
        <f t="shared" si="9"/>
        <v>39789563.718843751</v>
      </c>
      <c r="AV24" s="170">
        <f t="shared" si="9"/>
        <v>40139318.226127751</v>
      </c>
      <c r="AW24" s="170">
        <f t="shared" si="9"/>
        <v>40472000.019917309</v>
      </c>
      <c r="AX24" s="170">
        <f t="shared" si="9"/>
        <v>40788339.68707829</v>
      </c>
      <c r="AY24" s="170">
        <f t="shared" si="9"/>
        <v>41089845.328828752</v>
      </c>
      <c r="AZ24" s="170">
        <f t="shared" si="9"/>
        <v>41376602.896564685</v>
      </c>
      <c r="BA24" s="170">
        <f t="shared" si="9"/>
        <v>41646545.11102058</v>
      </c>
      <c r="BB24" s="170">
        <f t="shared" si="9"/>
        <v>41898379.737415425</v>
      </c>
      <c r="BC24" s="170">
        <f t="shared" si="9"/>
        <v>42132564.195247397</v>
      </c>
      <c r="BD24" s="170">
        <f t="shared" si="9"/>
        <v>42350379.357906081</v>
      </c>
      <c r="BE24" s="170">
        <f t="shared" si="9"/>
        <v>42552078.139844038</v>
      </c>
      <c r="BF24" s="170">
        <f t="shared" si="9"/>
        <v>42736154.909710906</v>
      </c>
      <c r="BG24" s="170">
        <f t="shared" si="9"/>
        <v>42901642.467315085</v>
      </c>
      <c r="BH24" s="170">
        <f t="shared" si="9"/>
        <v>43049041.207852744</v>
      </c>
      <c r="BI24" s="170">
        <f t="shared" si="9"/>
        <v>43179570.258020945</v>
      </c>
      <c r="BJ24" s="170">
        <f t="shared" si="9"/>
        <v>43240795.808454067</v>
      </c>
      <c r="BK24" s="170">
        <f t="shared" si="9"/>
        <v>43302108.172350205</v>
      </c>
      <c r="BL24" s="170">
        <f t="shared" si="9"/>
        <v>43363507.472804666</v>
      </c>
      <c r="BM24" s="170">
        <f t="shared" si="9"/>
        <v>43424993.83308728</v>
      </c>
      <c r="BN24" s="170">
        <f t="shared" si="9"/>
        <v>43486567.376642674</v>
      </c>
      <c r="BO24" s="170">
        <f t="shared" si="9"/>
        <v>43548228.227090515</v>
      </c>
      <c r="BP24" s="170">
        <f t="shared" si="9"/>
        <v>43609976.508225746</v>
      </c>
    </row>
    <row r="25" spans="1:71" s="23" customFormat="1" outlineLevel="1">
      <c r="A25"/>
      <c r="B25"/>
      <c r="E25" s="23" t="s">
        <v>639</v>
      </c>
      <c r="G25" s="136"/>
      <c r="I25" s="23" t="s">
        <v>138</v>
      </c>
      <c r="J25" s="23" t="s">
        <v>85</v>
      </c>
      <c r="K25" s="137"/>
      <c r="L25" s="191">
        <f t="shared" ref="L25:AQ25" si="10">IF(L24=0,0,L9/L24)</f>
        <v>4.3775553331828094</v>
      </c>
      <c r="M25" s="191">
        <f t="shared" si="10"/>
        <v>4.3308756168999265</v>
      </c>
      <c r="N25" s="191">
        <f t="shared" si="10"/>
        <v>4.2862286372125116</v>
      </c>
      <c r="O25" s="191">
        <f t="shared" si="10"/>
        <v>4.243484445778801</v>
      </c>
      <c r="P25" s="191">
        <f t="shared" si="10"/>
        <v>4.2025239395638989</v>
      </c>
      <c r="Q25" s="191">
        <f t="shared" si="10"/>
        <v>4.1632377525462507</v>
      </c>
      <c r="R25" s="191">
        <f t="shared" si="10"/>
        <v>4.154275295899474</v>
      </c>
      <c r="S25" s="191">
        <f t="shared" si="10"/>
        <v>4.1456537050158433</v>
      </c>
      <c r="T25" s="191">
        <f t="shared" si="10"/>
        <v>4.1373538967560979</v>
      </c>
      <c r="U25" s="191">
        <f t="shared" si="10"/>
        <v>4.1293581863607249</v>
      </c>
      <c r="V25" s="354">
        <f>Q25*((Q25/L25)^(1/5))</f>
        <v>4.121650161665686</v>
      </c>
      <c r="W25" s="191">
        <f t="shared" si="10"/>
        <v>4.0850370980331068</v>
      </c>
      <c r="X25" s="191">
        <f t="shared" si="10"/>
        <v>4.0485499413716202</v>
      </c>
      <c r="Y25" s="191">
        <f t="shared" si="10"/>
        <v>4.0129067541921328</v>
      </c>
      <c r="Z25" s="191">
        <f t="shared" si="10"/>
        <v>3.9781533426737612</v>
      </c>
      <c r="AA25" s="191">
        <f t="shared" si="10"/>
        <v>3.9441955126754529</v>
      </c>
      <c r="AB25" s="191">
        <f t="shared" si="10"/>
        <v>3.9111378752836772</v>
      </c>
      <c r="AC25" s="191">
        <f t="shared" si="10"/>
        <v>3.8790836976090008</v>
      </c>
      <c r="AD25" s="191">
        <f t="shared" si="10"/>
        <v>3.8478437765808704</v>
      </c>
      <c r="AE25" s="191">
        <f t="shared" si="10"/>
        <v>3.8170842375155245</v>
      </c>
      <c r="AF25" s="191">
        <f t="shared" si="10"/>
        <v>3.7871030023088927</v>
      </c>
      <c r="AG25" s="191">
        <f t="shared" si="10"/>
        <v>3.7587534005530769</v>
      </c>
      <c r="AH25" s="191">
        <f t="shared" si="10"/>
        <v>3.7322675757024921</v>
      </c>
      <c r="AI25" s="191">
        <f t="shared" si="10"/>
        <v>3.7071902428432315</v>
      </c>
      <c r="AJ25" s="191">
        <f t="shared" si="10"/>
        <v>3.6829637552601047</v>
      </c>
      <c r="AK25" s="191">
        <f t="shared" si="10"/>
        <v>3.6596541402205887</v>
      </c>
      <c r="AL25" s="191">
        <f t="shared" si="10"/>
        <v>3.637929710171885</v>
      </c>
      <c r="AM25" s="191">
        <f t="shared" si="10"/>
        <v>3.6179812146822399</v>
      </c>
      <c r="AN25" s="191">
        <f t="shared" si="10"/>
        <v>3.5994436684780204</v>
      </c>
      <c r="AO25" s="191">
        <f t="shared" si="10"/>
        <v>3.5818151364947393</v>
      </c>
      <c r="AP25" s="191">
        <f t="shared" si="10"/>
        <v>3.5641898031251946</v>
      </c>
      <c r="AQ25" s="191">
        <f t="shared" si="10"/>
        <v>3.547046733638564</v>
      </c>
      <c r="AR25" s="191">
        <f t="shared" ref="AR25:BP25" si="11">IF(AR24=0,0,AR9/AR24)</f>
        <v>3.5313585319231615</v>
      </c>
      <c r="AS25" s="191">
        <f t="shared" si="11"/>
        <v>3.5168900023762535</v>
      </c>
      <c r="AT25" s="191">
        <f t="shared" si="11"/>
        <v>3.5033652946430927</v>
      </c>
      <c r="AU25" s="191">
        <f t="shared" si="11"/>
        <v>3.4906840816207567</v>
      </c>
      <c r="AV25" s="191">
        <f t="shared" si="11"/>
        <v>3.4789972547457664</v>
      </c>
      <c r="AW25" s="191">
        <f t="shared" si="11"/>
        <v>3.4683726846510994</v>
      </c>
      <c r="AX25" s="191">
        <f t="shared" si="11"/>
        <v>3.4587046755967874</v>
      </c>
      <c r="AY25" s="191">
        <f t="shared" si="11"/>
        <v>3.4498313231627282</v>
      </c>
      <c r="AZ25" s="191">
        <f t="shared" si="11"/>
        <v>3.4417221017705582</v>
      </c>
      <c r="BA25" s="191">
        <f t="shared" si="11"/>
        <v>3.4345274315334282</v>
      </c>
      <c r="BB25" s="191">
        <f t="shared" si="11"/>
        <v>3.4283279174852104</v>
      </c>
      <c r="BC25" s="191">
        <f t="shared" si="11"/>
        <v>3.4230613989079939</v>
      </c>
      <c r="BD25" s="311">
        <f t="shared" si="11"/>
        <v>3.4186051802205366</v>
      </c>
      <c r="BE25" s="311">
        <f t="shared" si="11"/>
        <v>3.4149281668582345</v>
      </c>
      <c r="BF25" s="311">
        <f t="shared" si="11"/>
        <v>3.4121439579172868</v>
      </c>
      <c r="BG25" s="311">
        <f t="shared" si="11"/>
        <v>3.4103212694706579</v>
      </c>
      <c r="BH25" s="311">
        <f t="shared" si="11"/>
        <v>3.4094132165561049</v>
      </c>
      <c r="BI25" s="311">
        <f t="shared" si="11"/>
        <v>3.408806200141977</v>
      </c>
      <c r="BJ25" s="311">
        <f t="shared" si="11"/>
        <v>3.4084362695893575</v>
      </c>
      <c r="BK25" s="311">
        <f t="shared" si="11"/>
        <v>3.4080663791823511</v>
      </c>
      <c r="BL25" s="311">
        <f t="shared" si="11"/>
        <v>3.4076965289166008</v>
      </c>
      <c r="BM25" s="311">
        <f t="shared" si="11"/>
        <v>3.4073267187877501</v>
      </c>
      <c r="BN25" s="311">
        <f t="shared" si="11"/>
        <v>3.4069569487914446</v>
      </c>
      <c r="BO25" s="311">
        <f t="shared" si="11"/>
        <v>3.4065872189233271</v>
      </c>
      <c r="BP25" s="311">
        <f t="shared" si="11"/>
        <v>3.406217529179044</v>
      </c>
      <c r="BR25" s="138"/>
      <c r="BS25" s="138"/>
    </row>
    <row r="26" spans="1:71" s="23" customFormat="1" outlineLevel="1">
      <c r="A26"/>
      <c r="G26" s="136"/>
      <c r="BR26" s="138"/>
      <c r="BS26" s="138"/>
    </row>
    <row r="27" spans="1:71" outlineLevel="1">
      <c r="A27"/>
      <c r="E27" t="s">
        <v>413</v>
      </c>
      <c r="G27" s="312" t="s">
        <v>412</v>
      </c>
      <c r="I27" t="s">
        <v>414</v>
      </c>
      <c r="J27" t="s">
        <v>415</v>
      </c>
      <c r="M27" s="168">
        <v>10613.5</v>
      </c>
      <c r="N27" s="168">
        <v>10606.8</v>
      </c>
      <c r="O27" s="168">
        <v>10661.1</v>
      </c>
      <c r="P27" s="168">
        <v>10891</v>
      </c>
      <c r="Q27" s="168">
        <v>11468.7</v>
      </c>
      <c r="R27" s="168">
        <v>12466.6</v>
      </c>
      <c r="S27" s="168">
        <v>13671.5</v>
      </c>
      <c r="T27" s="168">
        <v>14213.4</v>
      </c>
      <c r="U27" s="168">
        <v>14915.9</v>
      </c>
      <c r="V27" s="168">
        <v>14600.8</v>
      </c>
      <c r="W27" s="168">
        <v>15432</v>
      </c>
      <c r="X27" s="168">
        <v>16652.8</v>
      </c>
      <c r="Y27" s="168">
        <v>17001.3</v>
      </c>
      <c r="Z27" s="168">
        <v>17322.3</v>
      </c>
      <c r="AA27" s="168">
        <v>17820</v>
      </c>
      <c r="AB27" s="168">
        <v>18650</v>
      </c>
      <c r="AC27" s="168">
        <v>19520</v>
      </c>
      <c r="AD27" s="168">
        <v>20490</v>
      </c>
      <c r="AE27" s="168">
        <v>21590</v>
      </c>
      <c r="AF27" s="168">
        <v>22760</v>
      </c>
      <c r="AG27" s="306">
        <v>24060</v>
      </c>
      <c r="AH27" s="306">
        <v>25450</v>
      </c>
      <c r="AI27" s="306">
        <v>26910</v>
      </c>
      <c r="AJ27" s="306">
        <v>28440</v>
      </c>
      <c r="AK27" s="306">
        <v>30060</v>
      </c>
      <c r="AL27" s="306">
        <v>31740</v>
      </c>
      <c r="AM27" s="306">
        <v>33480</v>
      </c>
      <c r="AN27" s="306">
        <v>35270</v>
      </c>
      <c r="AO27" s="306">
        <v>37120</v>
      </c>
      <c r="AP27" s="306">
        <v>39020</v>
      </c>
      <c r="AQ27" s="306">
        <v>40970</v>
      </c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"/>
    </row>
    <row r="28" spans="1:71">
      <c r="A28"/>
    </row>
    <row r="29" spans="1:71">
      <c r="A29"/>
      <c r="C29" s="73" t="s">
        <v>597</v>
      </c>
      <c r="BR29" s="305"/>
      <c r="BS29" s="305"/>
    </row>
    <row r="30" spans="1:71">
      <c r="A30"/>
      <c r="D30" t="s">
        <v>129</v>
      </c>
      <c r="I30" t="s">
        <v>138</v>
      </c>
      <c r="J30" t="s">
        <v>85</v>
      </c>
      <c r="L30" s="177">
        <f>L9</f>
        <v>97483412</v>
      </c>
      <c r="M30" s="177">
        <f t="shared" ref="M30:BP30" si="12">M9</f>
        <v>98639407.200000003</v>
      </c>
      <c r="N30" s="177">
        <f t="shared" si="12"/>
        <v>99795402.400000006</v>
      </c>
      <c r="O30" s="177">
        <f t="shared" si="12"/>
        <v>100951397.60000001</v>
      </c>
      <c r="P30" s="177">
        <f t="shared" si="12"/>
        <v>102107392.80000001</v>
      </c>
      <c r="Q30" s="177">
        <f t="shared" si="12"/>
        <v>103263388</v>
      </c>
      <c r="R30" s="177">
        <f t="shared" si="12"/>
        <v>105078018</v>
      </c>
      <c r="S30" s="177">
        <f t="shared" si="12"/>
        <v>106892648</v>
      </c>
      <c r="T30" s="177">
        <f t="shared" si="12"/>
        <v>108707278</v>
      </c>
      <c r="U30" s="177">
        <f t="shared" si="12"/>
        <v>110521908</v>
      </c>
      <c r="V30" s="177">
        <f t="shared" si="12"/>
        <v>112336538</v>
      </c>
      <c r="W30" s="177">
        <f t="shared" si="12"/>
        <v>113703597.27843256</v>
      </c>
      <c r="X30" s="177">
        <f t="shared" si="12"/>
        <v>115028637.24583472</v>
      </c>
      <c r="Y30" s="177">
        <f t="shared" si="12"/>
        <v>116327914.79363881</v>
      </c>
      <c r="Z30" s="177">
        <f t="shared" si="12"/>
        <v>117603403.7402164</v>
      </c>
      <c r="AA30" s="177">
        <f t="shared" si="12"/>
        <v>118854224.92239259</v>
      </c>
      <c r="AB30" s="177">
        <f t="shared" si="12"/>
        <v>120081685.79879153</v>
      </c>
      <c r="AC30" s="177">
        <f t="shared" si="12"/>
        <v>121285628.33610004</v>
      </c>
      <c r="AD30" s="177">
        <f t="shared" si="12"/>
        <v>122463606.43878339</v>
      </c>
      <c r="AE30" s="177">
        <f t="shared" si="12"/>
        <v>123613582.88266757</v>
      </c>
      <c r="AF30" s="177">
        <f t="shared" si="12"/>
        <v>124737776.8090647</v>
      </c>
      <c r="AG30" s="177">
        <f t="shared" si="12"/>
        <v>125842000.59640349</v>
      </c>
      <c r="AH30" s="177">
        <f t="shared" si="12"/>
        <v>126927155.17193128</v>
      </c>
      <c r="AI30" s="177">
        <f t="shared" si="12"/>
        <v>127991033.2468254</v>
      </c>
      <c r="AJ30" s="177">
        <f t="shared" si="12"/>
        <v>129032799.73593803</v>
      </c>
      <c r="AK30" s="177">
        <f t="shared" si="12"/>
        <v>130051291.9311413</v>
      </c>
      <c r="AL30" s="177">
        <f t="shared" si="12"/>
        <v>131045667.06178512</v>
      </c>
      <c r="AM30" s="177">
        <f t="shared" si="12"/>
        <v>132015660.40990427</v>
      </c>
      <c r="AN30" s="177">
        <f t="shared" si="12"/>
        <v>132961046.270496</v>
      </c>
      <c r="AO30" s="177">
        <f t="shared" si="12"/>
        <v>133880349.11341545</v>
      </c>
      <c r="AP30" s="177">
        <f t="shared" si="12"/>
        <v>134773736.2631959</v>
      </c>
      <c r="AQ30" s="177">
        <f t="shared" si="12"/>
        <v>135644214.34866562</v>
      </c>
      <c r="AR30" s="177">
        <f t="shared" si="12"/>
        <v>136492236.46146479</v>
      </c>
      <c r="AS30" s="177">
        <f t="shared" si="12"/>
        <v>137316528.42974412</v>
      </c>
      <c r="AT30" s="177">
        <f t="shared" si="12"/>
        <v>138116767.11538684</v>
      </c>
      <c r="AU30" s="177">
        <f t="shared" si="12"/>
        <v>138892796.68800268</v>
      </c>
      <c r="AV30" s="177">
        <f t="shared" si="12"/>
        <v>139644577.91606516</v>
      </c>
      <c r="AW30" s="177">
        <f t="shared" si="12"/>
        <v>140371979.36227995</v>
      </c>
      <c r="AX30" s="177">
        <f t="shared" si="12"/>
        <v>141074821.18552768</v>
      </c>
      <c r="AY30" s="177">
        <f t="shared" si="12"/>
        <v>141753035.47930515</v>
      </c>
      <c r="AZ30" s="177">
        <f t="shared" si="12"/>
        <v>142406768.68529037</v>
      </c>
      <c r="BA30" s="177">
        <f t="shared" si="12"/>
        <v>143036201.61239457</v>
      </c>
      <c r="BB30" s="177">
        <f t="shared" si="12"/>
        <v>143641384.95117795</v>
      </c>
      <c r="BC30" s="177">
        <f t="shared" si="12"/>
        <v>144222354.13376442</v>
      </c>
      <c r="BD30" s="177">
        <f t="shared" si="12"/>
        <v>144779226.25724262</v>
      </c>
      <c r="BE30" s="177">
        <f t="shared" si="12"/>
        <v>145312290.19810596</v>
      </c>
      <c r="BF30" s="177">
        <f t="shared" si="12"/>
        <v>145821912.75978726</v>
      </c>
      <c r="BG30" s="177">
        <f t="shared" si="12"/>
        <v>146308383.80151027</v>
      </c>
      <c r="BH30" s="177">
        <f t="shared" si="12"/>
        <v>146771970.05412152</v>
      </c>
      <c r="BI30" s="177">
        <f t="shared" si="12"/>
        <v>147190786.8150079</v>
      </c>
      <c r="BJ30" s="177">
        <f t="shared" si="12"/>
        <v>147383496.7594423</v>
      </c>
      <c r="BK30" s="177">
        <f t="shared" si="12"/>
        <v>147576459.00990406</v>
      </c>
      <c r="BL30" s="177">
        <f t="shared" si="12"/>
        <v>147769673.89672554</v>
      </c>
      <c r="BM30" s="177">
        <f t="shared" si="12"/>
        <v>147963141.75067157</v>
      </c>
      <c r="BN30" s="177">
        <f t="shared" si="12"/>
        <v>148156862.90294009</v>
      </c>
      <c r="BO30" s="177">
        <f t="shared" si="12"/>
        <v>148350837.6851626</v>
      </c>
      <c r="BP30" s="177">
        <f t="shared" si="12"/>
        <v>148545066.42940485</v>
      </c>
      <c r="BR30" s="305"/>
      <c r="BS30" s="305"/>
    </row>
    <row r="31" spans="1:71">
      <c r="A31"/>
      <c r="D31" t="s">
        <v>189</v>
      </c>
      <c r="I31" t="s">
        <v>138</v>
      </c>
      <c r="J31" t="s">
        <v>85</v>
      </c>
      <c r="L31" s="177">
        <f>L24</f>
        <v>22268916</v>
      </c>
      <c r="M31" s="177">
        <f t="shared" ref="M31:BP31" si="13">M24</f>
        <v>22775857.800000001</v>
      </c>
      <c r="N31" s="177">
        <f t="shared" si="13"/>
        <v>23282799.600000001</v>
      </c>
      <c r="O31" s="177">
        <f t="shared" si="13"/>
        <v>23789741.400000002</v>
      </c>
      <c r="P31" s="177">
        <f t="shared" si="13"/>
        <v>24296683.200000003</v>
      </c>
      <c r="Q31" s="177">
        <f t="shared" si="13"/>
        <v>24803625</v>
      </c>
      <c r="R31" s="177">
        <f t="shared" si="13"/>
        <v>25293946.721277352</v>
      </c>
      <c r="S31" s="177">
        <f t="shared" si="13"/>
        <v>25784268.442554705</v>
      </c>
      <c r="T31" s="177">
        <f t="shared" si="13"/>
        <v>26274590.163832057</v>
      </c>
      <c r="U31" s="177">
        <f t="shared" si="13"/>
        <v>26764911.88510941</v>
      </c>
      <c r="V31" s="177">
        <f t="shared" si="13"/>
        <v>27255233.606386755</v>
      </c>
      <c r="W31" s="177">
        <f t="shared" si="13"/>
        <v>27834165.161726288</v>
      </c>
      <c r="X31" s="177">
        <f t="shared" si="13"/>
        <v>28412305.371454511</v>
      </c>
      <c r="Y31" s="177">
        <f t="shared" si="13"/>
        <v>28988442.024503909</v>
      </c>
      <c r="Z31" s="177">
        <f t="shared" si="13"/>
        <v>29562310.351056967</v>
      </c>
      <c r="AA31" s="177">
        <f t="shared" si="13"/>
        <v>30133958.760520622</v>
      </c>
      <c r="AB31" s="177">
        <f t="shared" si="13"/>
        <v>30702493.654760748</v>
      </c>
      <c r="AC31" s="177">
        <f t="shared" si="13"/>
        <v>31266566.486012761</v>
      </c>
      <c r="AD31" s="177">
        <f t="shared" si="13"/>
        <v>31826553.66211424</v>
      </c>
      <c r="AE31" s="177">
        <f t="shared" si="13"/>
        <v>32384295.23450223</v>
      </c>
      <c r="AF31" s="177">
        <f t="shared" si="13"/>
        <v>32937518.92489206</v>
      </c>
      <c r="AG31" s="177">
        <f t="shared" si="13"/>
        <v>33479717.125865888</v>
      </c>
      <c r="AH31" s="177">
        <f t="shared" si="13"/>
        <v>34008053.441356197</v>
      </c>
      <c r="AI31" s="177">
        <f t="shared" si="13"/>
        <v>34525078.256750755</v>
      </c>
      <c r="AJ31" s="177">
        <f t="shared" si="13"/>
        <v>35035044.684230201</v>
      </c>
      <c r="AK31" s="177">
        <f t="shared" si="13"/>
        <v>35536497.97171881</v>
      </c>
      <c r="AL31" s="177">
        <f t="shared" si="13"/>
        <v>36022044.817241251</v>
      </c>
      <c r="AM31" s="177">
        <f t="shared" si="13"/>
        <v>36488763.367307574</v>
      </c>
      <c r="AN31" s="177">
        <f t="shared" si="13"/>
        <v>36939332.44042597</v>
      </c>
      <c r="AO31" s="177">
        <f t="shared" si="13"/>
        <v>37377794.222075447</v>
      </c>
      <c r="AP31" s="177">
        <f t="shared" si="13"/>
        <v>37813288.210695744</v>
      </c>
      <c r="AQ31" s="177">
        <f t="shared" si="13"/>
        <v>38241451.138006762</v>
      </c>
      <c r="AR31" s="177">
        <f t="shared" si="13"/>
        <v>38651480.79063265</v>
      </c>
      <c r="AS31" s="177">
        <f t="shared" si="13"/>
        <v>39044874.402373575</v>
      </c>
      <c r="AT31" s="177">
        <f t="shared" si="13"/>
        <v>39424026.756952152</v>
      </c>
      <c r="AU31" s="177">
        <f t="shared" si="13"/>
        <v>39789563.718843751</v>
      </c>
      <c r="AV31" s="177">
        <f t="shared" si="13"/>
        <v>40139318.226127751</v>
      </c>
      <c r="AW31" s="177">
        <f t="shared" si="13"/>
        <v>40472000.019917309</v>
      </c>
      <c r="AX31" s="177">
        <f t="shared" si="13"/>
        <v>40788339.68707829</v>
      </c>
      <c r="AY31" s="177">
        <f t="shared" si="13"/>
        <v>41089845.328828752</v>
      </c>
      <c r="AZ31" s="177">
        <f t="shared" si="13"/>
        <v>41376602.896564685</v>
      </c>
      <c r="BA31" s="177">
        <f t="shared" si="13"/>
        <v>41646545.11102058</v>
      </c>
      <c r="BB31" s="177">
        <f t="shared" si="13"/>
        <v>41898379.737415425</v>
      </c>
      <c r="BC31" s="177">
        <f t="shared" si="13"/>
        <v>42132564.195247397</v>
      </c>
      <c r="BD31" s="177">
        <f t="shared" si="13"/>
        <v>42350379.357906081</v>
      </c>
      <c r="BE31" s="177">
        <f t="shared" si="13"/>
        <v>42552078.139844038</v>
      </c>
      <c r="BF31" s="177">
        <f t="shared" si="13"/>
        <v>42736154.909710906</v>
      </c>
      <c r="BG31" s="177">
        <f t="shared" si="13"/>
        <v>42901642.467315085</v>
      </c>
      <c r="BH31" s="177">
        <f t="shared" si="13"/>
        <v>43049041.207852744</v>
      </c>
      <c r="BI31" s="177">
        <f t="shared" si="13"/>
        <v>43179570.258020945</v>
      </c>
      <c r="BJ31" s="177">
        <f t="shared" si="13"/>
        <v>43240795.808454067</v>
      </c>
      <c r="BK31" s="177">
        <f t="shared" si="13"/>
        <v>43302108.172350205</v>
      </c>
      <c r="BL31" s="177">
        <f t="shared" si="13"/>
        <v>43363507.472804666</v>
      </c>
      <c r="BM31" s="177">
        <f t="shared" si="13"/>
        <v>43424993.83308728</v>
      </c>
      <c r="BN31" s="177">
        <f t="shared" si="13"/>
        <v>43486567.376642674</v>
      </c>
      <c r="BO31" s="177">
        <f t="shared" si="13"/>
        <v>43548228.227090515</v>
      </c>
      <c r="BP31" s="177">
        <f t="shared" si="13"/>
        <v>43609976.508225746</v>
      </c>
      <c r="BR31" s="305"/>
      <c r="BS31" s="305"/>
    </row>
    <row r="32" spans="1:71"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7"/>
      <c r="BE32" s="307"/>
      <c r="BF32" s="307"/>
      <c r="BG32" s="307"/>
      <c r="BH32" s="307"/>
      <c r="BI32" s="307"/>
      <c r="BJ32" s="307"/>
      <c r="BK32" s="307"/>
      <c r="BL32" s="307"/>
      <c r="BM32" s="307"/>
      <c r="BN32" s="307"/>
      <c r="BO32" s="307"/>
      <c r="BP32" s="307"/>
      <c r="BR32" s="305"/>
      <c r="BS32" s="305"/>
    </row>
    <row r="33" spans="1:72" s="89" customFormat="1" ht="18" customHeight="1">
      <c r="A33" s="274">
        <v>2</v>
      </c>
      <c r="B33" s="87" t="s">
        <v>137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95"/>
      <c r="BS33" s="95"/>
      <c r="BT33" s="88"/>
    </row>
    <row r="34" spans="1:72" outlineLevel="1"/>
    <row r="35" spans="1:72" ht="15.75" outlineLevel="1">
      <c r="B35" s="17" t="s">
        <v>173</v>
      </c>
      <c r="C35" s="17"/>
      <c r="D35" s="17"/>
    </row>
    <row r="36" spans="1:72" outlineLevel="1"/>
    <row r="37" spans="1:72" outlineLevel="1">
      <c r="C37" s="16" t="s">
        <v>177</v>
      </c>
      <c r="I37" t="s">
        <v>138</v>
      </c>
      <c r="J37" s="53" t="s">
        <v>85</v>
      </c>
      <c r="L37" s="66">
        <f>SUM(L640:L668)</f>
        <v>9034054</v>
      </c>
      <c r="M37" s="66">
        <f t="shared" ref="M37:X37" si="14">SUM(M640:M668)</f>
        <v>10063040</v>
      </c>
      <c r="N37" s="66">
        <f t="shared" si="14"/>
        <v>11069019</v>
      </c>
      <c r="O37" s="66">
        <f t="shared" si="14"/>
        <v>12220291</v>
      </c>
      <c r="P37" s="66">
        <f t="shared" si="14"/>
        <v>13658581</v>
      </c>
      <c r="Q37" s="66">
        <f t="shared" si="14"/>
        <v>14817155</v>
      </c>
      <c r="R37" s="66">
        <f t="shared" si="14"/>
        <v>14891231</v>
      </c>
      <c r="S37" s="66">
        <f t="shared" si="14"/>
        <v>14752712</v>
      </c>
      <c r="T37" s="66">
        <f t="shared" si="14"/>
        <v>14996105</v>
      </c>
      <c r="U37" s="66">
        <f t="shared" si="14"/>
        <v>14086174</v>
      </c>
      <c r="V37" s="66">
        <f t="shared" si="14"/>
        <v>14365384</v>
      </c>
      <c r="W37" s="66">
        <f t="shared" si="14"/>
        <v>13990430</v>
      </c>
      <c r="X37" s="66">
        <f t="shared" si="14"/>
        <v>14285809</v>
      </c>
      <c r="Y37" s="67">
        <f>Y639</f>
        <v>13532384.356739469</v>
      </c>
      <c r="Z37" s="67">
        <f>Z639</f>
        <v>13047419.805935012</v>
      </c>
      <c r="AA37" s="67">
        <f>AA639</f>
        <v>13457308.949606542</v>
      </c>
      <c r="AB37" s="4">
        <f t="shared" ref="AB37:BP37" si="15">AB24*AB38</f>
        <v>13574094.809772959</v>
      </c>
      <c r="AC37" s="4">
        <f t="shared" si="15"/>
        <v>13685246.195417188</v>
      </c>
      <c r="AD37" s="4">
        <f t="shared" si="15"/>
        <v>13791046.752332453</v>
      </c>
      <c r="AE37" s="4">
        <f t="shared" si="15"/>
        <v>13892399.441617139</v>
      </c>
      <c r="AF37" s="4">
        <f t="shared" si="15"/>
        <v>13988427.246753488</v>
      </c>
      <c r="AG37" s="4">
        <f t="shared" si="15"/>
        <v>14076509.601155715</v>
      </c>
      <c r="AH37" s="4">
        <f t="shared" si="15"/>
        <v>14155661.533647779</v>
      </c>
      <c r="AI37" s="4">
        <f t="shared" si="15"/>
        <v>14227161.511532797</v>
      </c>
      <c r="AJ37" s="4">
        <f t="shared" si="15"/>
        <v>14437309.470510725</v>
      </c>
      <c r="AK37" s="4">
        <f t="shared" si="15"/>
        <v>14643949.318175504</v>
      </c>
      <c r="AL37" s="4">
        <f t="shared" si="15"/>
        <v>14844034.408245135</v>
      </c>
      <c r="AM37" s="4">
        <f t="shared" si="15"/>
        <v>15036360.697640978</v>
      </c>
      <c r="AN37" s="4">
        <f t="shared" si="15"/>
        <v>15222032.079112897</v>
      </c>
      <c r="AO37" s="4">
        <f t="shared" si="15"/>
        <v>15402714.264328271</v>
      </c>
      <c r="AP37" s="4">
        <f t="shared" si="15"/>
        <v>15582173.475610178</v>
      </c>
      <c r="AQ37" s="4">
        <f t="shared" si="15"/>
        <v>15758611.688865015</v>
      </c>
      <c r="AR37" s="4">
        <f t="shared" si="15"/>
        <v>15927577.506959448</v>
      </c>
      <c r="AS37" s="4">
        <f t="shared" si="15"/>
        <v>16089687.912914835</v>
      </c>
      <c r="AT37" s="4">
        <f t="shared" si="15"/>
        <v>16245929.753873229</v>
      </c>
      <c r="AU37" s="4">
        <f t="shared" si="15"/>
        <v>16396560.937286982</v>
      </c>
      <c r="AV37" s="4">
        <f t="shared" si="15"/>
        <v>16540688.456057865</v>
      </c>
      <c r="AW37" s="4">
        <f t="shared" si="15"/>
        <v>16677780.61779004</v>
      </c>
      <c r="AX37" s="4">
        <f t="shared" si="15"/>
        <v>16808138.484142561</v>
      </c>
      <c r="AY37" s="4">
        <f t="shared" si="15"/>
        <v>16932383.516403519</v>
      </c>
      <c r="AZ37" s="4">
        <f t="shared" si="15"/>
        <v>17050551.133591633</v>
      </c>
      <c r="BA37" s="4">
        <f t="shared" si="15"/>
        <v>17161789.447239596</v>
      </c>
      <c r="BB37" s="4">
        <f t="shared" si="15"/>
        <v>17265565.950721249</v>
      </c>
      <c r="BC37" s="4">
        <f t="shared" si="15"/>
        <v>17362069.138354566</v>
      </c>
      <c r="BD37" s="4">
        <f t="shared" si="15"/>
        <v>17451826.834941391</v>
      </c>
      <c r="BE37" s="4">
        <f t="shared" si="15"/>
        <v>17534943.261962079</v>
      </c>
      <c r="BF37" s="4">
        <f t="shared" si="15"/>
        <v>17610797.975916423</v>
      </c>
      <c r="BG37" s="4">
        <f t="shared" si="15"/>
        <v>17678992.411065124</v>
      </c>
      <c r="BH37" s="4">
        <f t="shared" si="15"/>
        <v>17739732.771235507</v>
      </c>
      <c r="BI37" s="4">
        <f t="shared" si="15"/>
        <v>17793521.436532069</v>
      </c>
      <c r="BJ37" s="4">
        <f t="shared" si="15"/>
        <v>17818751.380637243</v>
      </c>
      <c r="BK37" s="4">
        <f t="shared" si="15"/>
        <v>17844017.099003389</v>
      </c>
      <c r="BL37" s="4">
        <f t="shared" si="15"/>
        <v>17869318.642355863</v>
      </c>
      <c r="BM37" s="4">
        <f t="shared" si="15"/>
        <v>17894656.061491936</v>
      </c>
      <c r="BN37" s="4">
        <f t="shared" si="15"/>
        <v>17920029.407280911</v>
      </c>
      <c r="BO37" s="4">
        <f t="shared" si="15"/>
        <v>17945438.730664223</v>
      </c>
      <c r="BP37" s="4">
        <f t="shared" si="15"/>
        <v>17970884.08265553</v>
      </c>
      <c r="BQ37" s="19" t="s">
        <v>105</v>
      </c>
    </row>
    <row r="38" spans="1:72" s="23" customFormat="1" outlineLevel="1">
      <c r="A38" s="273"/>
      <c r="D38" s="23" t="s">
        <v>198</v>
      </c>
      <c r="I38" s="139"/>
      <c r="J38" s="53" t="s">
        <v>86</v>
      </c>
      <c r="K38" s="137"/>
      <c r="L38" s="126">
        <f>L37/L31</f>
        <v>0.40568000705557467</v>
      </c>
      <c r="M38" s="126">
        <f t="shared" ref="M38:AA38" si="16">M37/M31</f>
        <v>0.44182924254119638</v>
      </c>
      <c r="N38" s="126">
        <f t="shared" si="16"/>
        <v>0.47541615227405898</v>
      </c>
      <c r="O38" s="126">
        <f t="shared" si="16"/>
        <v>0.51367901796528137</v>
      </c>
      <c r="P38" s="126">
        <f t="shared" si="16"/>
        <v>0.56215825376527107</v>
      </c>
      <c r="Q38" s="126">
        <f t="shared" si="16"/>
        <v>0.59737860897348671</v>
      </c>
      <c r="R38" s="126">
        <f t="shared" si="16"/>
        <v>0.58872706438783817</v>
      </c>
      <c r="S38" s="126">
        <f t="shared" si="16"/>
        <v>0.57215941700529016</v>
      </c>
      <c r="T38" s="126">
        <f t="shared" si="16"/>
        <v>0.57074553424025209</v>
      </c>
      <c r="U38" s="126">
        <f t="shared" si="16"/>
        <v>0.52629256021712545</v>
      </c>
      <c r="V38" s="126">
        <f t="shared" si="16"/>
        <v>0.52706882676044065</v>
      </c>
      <c r="W38" s="126">
        <f t="shared" si="16"/>
        <v>0.50263515786123569</v>
      </c>
      <c r="X38" s="126">
        <f t="shared" si="16"/>
        <v>0.50280358503934619</v>
      </c>
      <c r="Y38" s="126">
        <f t="shared" si="16"/>
        <v>0.46681999485521003</v>
      </c>
      <c r="Z38" s="126">
        <f t="shared" si="16"/>
        <v>0.44135318420633918</v>
      </c>
      <c r="AA38" s="126">
        <f t="shared" si="16"/>
        <v>0.44658284218658167</v>
      </c>
      <c r="AB38" s="126">
        <f t="shared" ref="AB38:BN38" si="17">AA38*(1+AB40)</f>
        <v>0.44211701376471585</v>
      </c>
      <c r="AC38" s="126">
        <f t="shared" si="17"/>
        <v>0.4376958436270687</v>
      </c>
      <c r="AD38" s="126">
        <f t="shared" si="17"/>
        <v>0.43331888519079803</v>
      </c>
      <c r="AE38" s="126">
        <f t="shared" si="17"/>
        <v>0.42898569633889005</v>
      </c>
      <c r="AF38" s="126">
        <f t="shared" si="17"/>
        <v>0.42469583937550115</v>
      </c>
      <c r="AG38" s="126">
        <f t="shared" si="17"/>
        <v>0.42044888098174615</v>
      </c>
      <c r="AH38" s="126">
        <f t="shared" si="17"/>
        <v>0.41624439217192871</v>
      </c>
      <c r="AI38" s="126">
        <f t="shared" si="17"/>
        <v>0.41208194825020944</v>
      </c>
      <c r="AJ38" s="126">
        <f t="shared" si="17"/>
        <v>0.41208194825020944</v>
      </c>
      <c r="AK38" s="126">
        <f t="shared" si="17"/>
        <v>0.41208194825020944</v>
      </c>
      <c r="AL38" s="126">
        <f t="shared" si="17"/>
        <v>0.41208194825020944</v>
      </c>
      <c r="AM38" s="126">
        <f t="shared" si="17"/>
        <v>0.41208194825020944</v>
      </c>
      <c r="AN38" s="126">
        <f t="shared" si="17"/>
        <v>0.41208194825020944</v>
      </c>
      <c r="AO38" s="126">
        <f t="shared" si="17"/>
        <v>0.41208194825020944</v>
      </c>
      <c r="AP38" s="126">
        <f t="shared" si="17"/>
        <v>0.41208194825020944</v>
      </c>
      <c r="AQ38" s="126">
        <f t="shared" si="17"/>
        <v>0.41208194825020944</v>
      </c>
      <c r="AR38" s="126">
        <f t="shared" si="17"/>
        <v>0.41208194825020944</v>
      </c>
      <c r="AS38" s="126">
        <f t="shared" si="17"/>
        <v>0.41208194825020944</v>
      </c>
      <c r="AT38" s="126">
        <f t="shared" si="17"/>
        <v>0.41208194825020944</v>
      </c>
      <c r="AU38" s="126">
        <f t="shared" si="17"/>
        <v>0.41208194825020944</v>
      </c>
      <c r="AV38" s="126">
        <f t="shared" si="17"/>
        <v>0.41208194825020944</v>
      </c>
      <c r="AW38" s="126">
        <f t="shared" si="17"/>
        <v>0.41208194825020944</v>
      </c>
      <c r="AX38" s="126">
        <f t="shared" si="17"/>
        <v>0.41208194825020944</v>
      </c>
      <c r="AY38" s="126">
        <f t="shared" si="17"/>
        <v>0.41208194825020944</v>
      </c>
      <c r="AZ38" s="126">
        <f t="shared" si="17"/>
        <v>0.41208194825020944</v>
      </c>
      <c r="BA38" s="126">
        <f t="shared" si="17"/>
        <v>0.41208194825020944</v>
      </c>
      <c r="BB38" s="126">
        <f t="shared" si="17"/>
        <v>0.41208194825020944</v>
      </c>
      <c r="BC38" s="126">
        <f t="shared" si="17"/>
        <v>0.41208194825020944</v>
      </c>
      <c r="BD38" s="126">
        <f t="shared" si="17"/>
        <v>0.41208194825020944</v>
      </c>
      <c r="BE38" s="126">
        <f t="shared" si="17"/>
        <v>0.41208194825020944</v>
      </c>
      <c r="BF38" s="126">
        <f t="shared" si="17"/>
        <v>0.41208194825020944</v>
      </c>
      <c r="BG38" s="126">
        <f t="shared" si="17"/>
        <v>0.41208194825020944</v>
      </c>
      <c r="BH38" s="126">
        <f t="shared" si="17"/>
        <v>0.41208194825020944</v>
      </c>
      <c r="BI38" s="126">
        <f t="shared" si="17"/>
        <v>0.41208194825020944</v>
      </c>
      <c r="BJ38" s="126">
        <f t="shared" si="17"/>
        <v>0.41208194825020944</v>
      </c>
      <c r="BK38" s="126">
        <f t="shared" si="17"/>
        <v>0.41208194825020944</v>
      </c>
      <c r="BL38" s="126">
        <f t="shared" si="17"/>
        <v>0.41208194825020944</v>
      </c>
      <c r="BM38" s="126">
        <f t="shared" si="17"/>
        <v>0.41208194825020944</v>
      </c>
      <c r="BN38" s="126">
        <f t="shared" si="17"/>
        <v>0.41208194825020944</v>
      </c>
      <c r="BO38" s="126">
        <f>BN38*(1+BO40)</f>
        <v>0.41208194825020944</v>
      </c>
      <c r="BP38" s="126">
        <f>BO38*(1+BP40)</f>
        <v>0.41208194825020944</v>
      </c>
      <c r="BR38" s="138"/>
      <c r="BS38" s="138"/>
    </row>
    <row r="39" spans="1:72" s="23" customFormat="1" outlineLevel="1">
      <c r="A39" s="273"/>
      <c r="D39" s="165" t="s">
        <v>508</v>
      </c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89"/>
      <c r="Y39" s="289"/>
      <c r="Z39" s="289"/>
      <c r="AA39" s="292"/>
      <c r="AB39" s="175">
        <v>-0.01</v>
      </c>
      <c r="AC39" s="179">
        <f t="shared" ref="AC39:AI39" si="18">AB39</f>
        <v>-0.01</v>
      </c>
      <c r="AD39" s="179">
        <f t="shared" si="18"/>
        <v>-0.01</v>
      </c>
      <c r="AE39" s="179">
        <f t="shared" si="18"/>
        <v>-0.01</v>
      </c>
      <c r="AF39" s="179">
        <f t="shared" si="18"/>
        <v>-0.01</v>
      </c>
      <c r="AG39" s="179">
        <f t="shared" si="18"/>
        <v>-0.01</v>
      </c>
      <c r="AH39" s="179">
        <f t="shared" si="18"/>
        <v>-0.01</v>
      </c>
      <c r="AI39" s="179">
        <f t="shared" si="18"/>
        <v>-0.01</v>
      </c>
      <c r="AJ39" s="292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R39" s="138"/>
      <c r="BS39" s="138"/>
    </row>
    <row r="40" spans="1:72" s="23" customFormat="1" outlineLevel="1">
      <c r="A40" s="273"/>
      <c r="D40" s="64" t="s">
        <v>509</v>
      </c>
      <c r="H40" s="60" t="s">
        <v>207</v>
      </c>
      <c r="I40" s="139"/>
      <c r="J40" s="53" t="s">
        <v>86</v>
      </c>
      <c r="K40" s="137"/>
      <c r="L40" s="174"/>
      <c r="M40" s="178">
        <f>M38/L38-1</f>
        <v>8.9107756992987674E-2</v>
      </c>
      <c r="N40" s="178">
        <f>N38/M38-1</f>
        <v>7.601785146606943E-2</v>
      </c>
      <c r="O40" s="178">
        <f>O38/N38-1</f>
        <v>8.0482889586732664E-2</v>
      </c>
      <c r="P40" s="178">
        <f t="shared" ref="P40:W40" si="19">P38/O38-1</f>
        <v>9.4376515497984315E-2</v>
      </c>
      <c r="Q40" s="178">
        <f t="shared" si="19"/>
        <v>6.2652028983500196E-2</v>
      </c>
      <c r="R40" s="178">
        <f t="shared" si="19"/>
        <v>-1.4482514866936747E-2</v>
      </c>
      <c r="S40" s="178">
        <f t="shared" si="19"/>
        <v>-2.8141474011858403E-2</v>
      </c>
      <c r="T40" s="178">
        <f t="shared" si="19"/>
        <v>-2.4711343080542347E-3</v>
      </c>
      <c r="U40" s="178">
        <f t="shared" si="19"/>
        <v>-7.7885802614820698E-2</v>
      </c>
      <c r="V40" s="178">
        <f t="shared" si="19"/>
        <v>1.4749715310338196E-3</v>
      </c>
      <c r="W40" s="178">
        <f t="shared" si="19"/>
        <v>-4.6357643743386023E-2</v>
      </c>
      <c r="X40" s="178">
        <f>X38/W38-1</f>
        <v>3.3508833490114576E-4</v>
      </c>
      <c r="Y40" s="178">
        <f>Y38/X38-1</f>
        <v>-7.1565898205201317E-2</v>
      </c>
      <c r="Z40" s="178">
        <f>Z38/Y38-1</f>
        <v>-5.4553812881921848E-2</v>
      </c>
      <c r="AA40" s="178">
        <f>AA38/Z38-1</f>
        <v>1.1849145236477066E-2</v>
      </c>
      <c r="AB40" s="253">
        <f t="shared" ref="AB40:AG40" si="20">AB39*(1+INDEX(scenario.fixed.penetration, MATCH(scenario.fixed.penetration.selected, scenarios,0)))</f>
        <v>-0.01</v>
      </c>
      <c r="AC40" s="253">
        <f t="shared" si="20"/>
        <v>-0.01</v>
      </c>
      <c r="AD40" s="253">
        <f t="shared" si="20"/>
        <v>-0.01</v>
      </c>
      <c r="AE40" s="253">
        <f t="shared" si="20"/>
        <v>-0.01</v>
      </c>
      <c r="AF40" s="253">
        <f t="shared" si="20"/>
        <v>-0.01</v>
      </c>
      <c r="AG40" s="253">
        <f t="shared" si="20"/>
        <v>-0.01</v>
      </c>
      <c r="AH40" s="253">
        <f>AH39*(1+INDEX(scenario.fixed.penetration, MATCH(scenario.fixed.penetration.selected, scenarios,0)))</f>
        <v>-0.01</v>
      </c>
      <c r="AI40" s="253">
        <f>AI39*(1+INDEX(scenario.fixed.penetration, MATCH(scenario.fixed.penetration.selected, scenarios,0)))</f>
        <v>-0.01</v>
      </c>
      <c r="AJ40" s="175">
        <v>0</v>
      </c>
      <c r="AK40" s="179">
        <v>0</v>
      </c>
      <c r="AL40" s="179">
        <f t="shared" ref="AL40:BN40" si="21">AK40</f>
        <v>0</v>
      </c>
      <c r="AM40" s="179">
        <f t="shared" si="21"/>
        <v>0</v>
      </c>
      <c r="AN40" s="179">
        <f t="shared" si="21"/>
        <v>0</v>
      </c>
      <c r="AO40" s="179">
        <f t="shared" si="21"/>
        <v>0</v>
      </c>
      <c r="AP40" s="179">
        <f t="shared" si="21"/>
        <v>0</v>
      </c>
      <c r="AQ40" s="179">
        <f t="shared" si="21"/>
        <v>0</v>
      </c>
      <c r="AR40" s="179">
        <f t="shared" si="21"/>
        <v>0</v>
      </c>
      <c r="AS40" s="179">
        <f t="shared" si="21"/>
        <v>0</v>
      </c>
      <c r="AT40" s="179">
        <f t="shared" si="21"/>
        <v>0</v>
      </c>
      <c r="AU40" s="179">
        <f t="shared" si="21"/>
        <v>0</v>
      </c>
      <c r="AV40" s="179">
        <f t="shared" si="21"/>
        <v>0</v>
      </c>
      <c r="AW40" s="179">
        <f t="shared" si="21"/>
        <v>0</v>
      </c>
      <c r="AX40" s="179">
        <f t="shared" si="21"/>
        <v>0</v>
      </c>
      <c r="AY40" s="179">
        <f t="shared" si="21"/>
        <v>0</v>
      </c>
      <c r="AZ40" s="179">
        <f t="shared" si="21"/>
        <v>0</v>
      </c>
      <c r="BA40" s="179">
        <f t="shared" si="21"/>
        <v>0</v>
      </c>
      <c r="BB40" s="179">
        <f t="shared" si="21"/>
        <v>0</v>
      </c>
      <c r="BC40" s="179">
        <f t="shared" si="21"/>
        <v>0</v>
      </c>
      <c r="BD40" s="179">
        <f t="shared" si="21"/>
        <v>0</v>
      </c>
      <c r="BE40" s="179">
        <f t="shared" si="21"/>
        <v>0</v>
      </c>
      <c r="BF40" s="179">
        <f t="shared" si="21"/>
        <v>0</v>
      </c>
      <c r="BG40" s="179">
        <f t="shared" si="21"/>
        <v>0</v>
      </c>
      <c r="BH40" s="179">
        <f t="shared" si="21"/>
        <v>0</v>
      </c>
      <c r="BI40" s="179">
        <f t="shared" si="21"/>
        <v>0</v>
      </c>
      <c r="BJ40" s="179">
        <f t="shared" si="21"/>
        <v>0</v>
      </c>
      <c r="BK40" s="179">
        <f t="shared" si="21"/>
        <v>0</v>
      </c>
      <c r="BL40" s="179">
        <f t="shared" si="21"/>
        <v>0</v>
      </c>
      <c r="BM40" s="179">
        <f t="shared" si="21"/>
        <v>0</v>
      </c>
      <c r="BN40" s="179">
        <f t="shared" si="21"/>
        <v>0</v>
      </c>
      <c r="BO40" s="179">
        <f>BN40</f>
        <v>0</v>
      </c>
      <c r="BP40" s="179">
        <f>BO40</f>
        <v>0</v>
      </c>
      <c r="BR40" s="138"/>
      <c r="BS40" s="138"/>
    </row>
    <row r="41" spans="1:72" outlineLevel="1"/>
    <row r="42" spans="1:72" outlineLevel="1">
      <c r="C42" s="16" t="s">
        <v>193</v>
      </c>
      <c r="I42" t="s">
        <v>138</v>
      </c>
      <c r="J42" s="53" t="s">
        <v>85</v>
      </c>
      <c r="L42" s="66">
        <f>SUM(L670:L698)</f>
        <v>3297622</v>
      </c>
      <c r="M42" s="66">
        <f t="shared" ref="M42:X42" si="22">SUM(M670:M698)</f>
        <v>3711106</v>
      </c>
      <c r="N42" s="66">
        <f t="shared" si="22"/>
        <v>3906066</v>
      </c>
      <c r="O42" s="66">
        <f t="shared" si="22"/>
        <v>4109775</v>
      </c>
      <c r="P42" s="66">
        <f t="shared" si="22"/>
        <v>4414657</v>
      </c>
      <c r="Q42" s="66">
        <f t="shared" si="22"/>
        <v>4694869</v>
      </c>
      <c r="R42" s="66">
        <f t="shared" si="22"/>
        <v>4970068</v>
      </c>
      <c r="S42" s="66">
        <f t="shared" si="22"/>
        <v>5245191</v>
      </c>
      <c r="T42" s="66">
        <f t="shared" si="22"/>
        <v>5551848</v>
      </c>
      <c r="U42" s="66">
        <f t="shared" si="22"/>
        <v>5564883</v>
      </c>
      <c r="V42" s="66">
        <f t="shared" si="22"/>
        <v>5775179</v>
      </c>
      <c r="W42" s="66">
        <f t="shared" si="22"/>
        <v>6006394</v>
      </c>
      <c r="X42" s="66">
        <f t="shared" si="22"/>
        <v>6302015</v>
      </c>
      <c r="Y42" s="67">
        <f>Y669</f>
        <v>6331430.128318131</v>
      </c>
      <c r="Z42" s="67">
        <f>Z669</f>
        <v>6098417.1940649878</v>
      </c>
      <c r="AA42" s="67">
        <f>AA669</f>
        <v>6290001.0503834598</v>
      </c>
      <c r="AB42" s="8">
        <f t="shared" ref="AB42:BN42" si="23">AA42*(1+AB44)</f>
        <v>6415801.0713911289</v>
      </c>
      <c r="AC42" s="8">
        <f t="shared" si="23"/>
        <v>6544117.0928189512</v>
      </c>
      <c r="AD42" s="8">
        <f t="shared" si="23"/>
        <v>6674999.4346753303</v>
      </c>
      <c r="AE42" s="8">
        <f t="shared" si="23"/>
        <v>6808499.4233688368</v>
      </c>
      <c r="AF42" s="8">
        <f t="shared" si="23"/>
        <v>6944669.4118362134</v>
      </c>
      <c r="AG42" s="8">
        <f t="shared" si="23"/>
        <v>7083562.8000729382</v>
      </c>
      <c r="AH42" s="8">
        <f t="shared" si="23"/>
        <v>7225234.0560743967</v>
      </c>
      <c r="AI42" s="8">
        <f t="shared" si="23"/>
        <v>7369738.7371958848</v>
      </c>
      <c r="AJ42" s="8">
        <f t="shared" si="23"/>
        <v>7369738.7371958848</v>
      </c>
      <c r="AK42" s="8">
        <f t="shared" si="23"/>
        <v>7369738.7371958848</v>
      </c>
      <c r="AL42" s="8">
        <f t="shared" si="23"/>
        <v>7369738.7371958848</v>
      </c>
      <c r="AM42" s="8">
        <f t="shared" si="23"/>
        <v>7369738.7371958848</v>
      </c>
      <c r="AN42" s="8">
        <f t="shared" si="23"/>
        <v>7369738.7371958848</v>
      </c>
      <c r="AO42" s="8">
        <f t="shared" si="23"/>
        <v>7369738.7371958848</v>
      </c>
      <c r="AP42" s="8">
        <f t="shared" si="23"/>
        <v>7369738.7371958848</v>
      </c>
      <c r="AQ42" s="8">
        <f t="shared" si="23"/>
        <v>7369738.7371958848</v>
      </c>
      <c r="AR42" s="8">
        <f t="shared" si="23"/>
        <v>7369738.7371958848</v>
      </c>
      <c r="AS42" s="8">
        <f t="shared" si="23"/>
        <v>7369738.7371958848</v>
      </c>
      <c r="AT42" s="8">
        <f t="shared" si="23"/>
        <v>7369738.7371958848</v>
      </c>
      <c r="AU42" s="8">
        <f t="shared" si="23"/>
        <v>7369738.7371958848</v>
      </c>
      <c r="AV42" s="8">
        <f t="shared" si="23"/>
        <v>7369738.7371958848</v>
      </c>
      <c r="AW42" s="8">
        <f t="shared" si="23"/>
        <v>7369738.7371958848</v>
      </c>
      <c r="AX42" s="8">
        <f t="shared" si="23"/>
        <v>7369738.7371958848</v>
      </c>
      <c r="AY42" s="8">
        <f t="shared" si="23"/>
        <v>7369738.7371958848</v>
      </c>
      <c r="AZ42" s="8">
        <f t="shared" si="23"/>
        <v>7369738.7371958848</v>
      </c>
      <c r="BA42" s="8">
        <f t="shared" si="23"/>
        <v>7369738.7371958848</v>
      </c>
      <c r="BB42" s="8">
        <f t="shared" si="23"/>
        <v>7369738.7371958848</v>
      </c>
      <c r="BC42" s="8">
        <f t="shared" si="23"/>
        <v>7369738.7371958848</v>
      </c>
      <c r="BD42" s="8">
        <f t="shared" si="23"/>
        <v>7369738.7371958848</v>
      </c>
      <c r="BE42" s="8">
        <f t="shared" si="23"/>
        <v>7369738.7371958848</v>
      </c>
      <c r="BF42" s="8">
        <f t="shared" si="23"/>
        <v>7369738.7371958848</v>
      </c>
      <c r="BG42" s="8">
        <f t="shared" si="23"/>
        <v>7369738.7371958848</v>
      </c>
      <c r="BH42" s="8">
        <f t="shared" si="23"/>
        <v>7369738.7371958848</v>
      </c>
      <c r="BI42" s="8">
        <f t="shared" si="23"/>
        <v>7369738.7371958848</v>
      </c>
      <c r="BJ42" s="8">
        <f t="shared" si="23"/>
        <v>7369738.7371958848</v>
      </c>
      <c r="BK42" s="8">
        <f t="shared" si="23"/>
        <v>7369738.7371958848</v>
      </c>
      <c r="BL42" s="8">
        <f t="shared" si="23"/>
        <v>7369738.7371958848</v>
      </c>
      <c r="BM42" s="8">
        <f t="shared" si="23"/>
        <v>7369738.7371958848</v>
      </c>
      <c r="BN42" s="8">
        <f t="shared" si="23"/>
        <v>7369738.7371958848</v>
      </c>
      <c r="BO42" s="8">
        <f>BN42*(1+BO44)</f>
        <v>7369738.7371958848</v>
      </c>
      <c r="BP42" s="8">
        <f>BO42*(1+BP44)</f>
        <v>7369738.7371958848</v>
      </c>
    </row>
    <row r="43" spans="1:72" outlineLevel="1">
      <c r="C43" s="16"/>
      <c r="D43" s="64" t="s">
        <v>508</v>
      </c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AB43" s="175">
        <v>0.02</v>
      </c>
      <c r="AC43" s="179">
        <f t="shared" ref="AC43:AI43" si="24">AB43</f>
        <v>0.02</v>
      </c>
      <c r="AD43" s="179">
        <f t="shared" si="24"/>
        <v>0.02</v>
      </c>
      <c r="AE43" s="179">
        <f t="shared" si="24"/>
        <v>0.02</v>
      </c>
      <c r="AF43" s="179">
        <f t="shared" si="24"/>
        <v>0.02</v>
      </c>
      <c r="AG43" s="179">
        <f t="shared" si="24"/>
        <v>0.02</v>
      </c>
      <c r="AH43" s="179">
        <f t="shared" si="24"/>
        <v>0.02</v>
      </c>
      <c r="AI43" s="179">
        <f t="shared" si="24"/>
        <v>0.02</v>
      </c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39"/>
      <c r="AV43" s="239"/>
      <c r="AW43" s="239"/>
      <c r="AX43" s="239"/>
      <c r="AY43" s="239"/>
      <c r="AZ43" s="239"/>
      <c r="BA43" s="239"/>
      <c r="BB43" s="239"/>
      <c r="BC43" s="239"/>
      <c r="BD43" s="239"/>
      <c r="BE43" s="239"/>
      <c r="BF43" s="239"/>
      <c r="BG43" s="239"/>
      <c r="BH43" s="239"/>
      <c r="BI43" s="239"/>
      <c r="BJ43" s="239"/>
      <c r="BK43" s="239"/>
      <c r="BL43" s="239"/>
      <c r="BM43" s="239"/>
      <c r="BN43" s="239"/>
      <c r="BO43" s="239"/>
      <c r="BP43" s="239"/>
    </row>
    <row r="44" spans="1:72" outlineLevel="1">
      <c r="D44" s="64" t="s">
        <v>509</v>
      </c>
      <c r="G44" s="60"/>
      <c r="H44" s="60" t="s">
        <v>207</v>
      </c>
      <c r="I44" s="53"/>
      <c r="J44" s="53" t="s">
        <v>86</v>
      </c>
      <c r="L44" s="176"/>
      <c r="M44" s="327">
        <f>M42/L42-1</f>
        <v>0.12538853755827684</v>
      </c>
      <c r="N44" s="327">
        <f t="shared" ref="N44:W44" si="25">N42/M42-1</f>
        <v>5.253420408902354E-2</v>
      </c>
      <c r="O44" s="327">
        <f t="shared" si="25"/>
        <v>5.2151960565950395E-2</v>
      </c>
      <c r="P44" s="327">
        <f t="shared" si="25"/>
        <v>7.4184596480342702E-2</v>
      </c>
      <c r="Q44" s="327">
        <f t="shared" si="25"/>
        <v>6.3473107876784063E-2</v>
      </c>
      <c r="R44" s="327">
        <f t="shared" si="25"/>
        <v>5.8616970995356787E-2</v>
      </c>
      <c r="S44" s="327">
        <f t="shared" si="25"/>
        <v>5.5355983056972313E-2</v>
      </c>
      <c r="T44" s="327">
        <f t="shared" si="25"/>
        <v>5.8464410542914402E-2</v>
      </c>
      <c r="U44" s="327">
        <f t="shared" si="25"/>
        <v>2.3478668724359331E-3</v>
      </c>
      <c r="V44" s="327">
        <f t="shared" si="25"/>
        <v>3.7789833137552131E-2</v>
      </c>
      <c r="W44" s="327">
        <f t="shared" si="25"/>
        <v>4.0035988494901975E-2</v>
      </c>
      <c r="X44" s="327">
        <f>X42/W42-1</f>
        <v>4.921771698626487E-2</v>
      </c>
      <c r="Y44" s="327">
        <f>Y42/X42-1</f>
        <v>4.6675751038565139E-3</v>
      </c>
      <c r="Z44" s="327">
        <f>Z42/Y42-1</f>
        <v>-3.6802575331434717E-2</v>
      </c>
      <c r="AA44" s="327">
        <f>AA42/Z42-1</f>
        <v>3.1415341099477745E-2</v>
      </c>
      <c r="AB44" s="253">
        <f t="shared" ref="AB44:AI44" si="26">AB43*(1+INDEX(scenario.fixed.penetration, MATCH(scenario.fixed.penetration.selected, scenarios,0)))</f>
        <v>0.02</v>
      </c>
      <c r="AC44" s="253">
        <f t="shared" si="26"/>
        <v>0.02</v>
      </c>
      <c r="AD44" s="253">
        <f t="shared" si="26"/>
        <v>0.02</v>
      </c>
      <c r="AE44" s="253">
        <f t="shared" si="26"/>
        <v>0.02</v>
      </c>
      <c r="AF44" s="253">
        <f t="shared" si="26"/>
        <v>0.02</v>
      </c>
      <c r="AG44" s="253">
        <f t="shared" si="26"/>
        <v>0.02</v>
      </c>
      <c r="AH44" s="253">
        <f t="shared" si="26"/>
        <v>0.02</v>
      </c>
      <c r="AI44" s="253">
        <f t="shared" si="26"/>
        <v>0.02</v>
      </c>
      <c r="AJ44" s="175">
        <v>0</v>
      </c>
      <c r="AK44" s="179">
        <f t="shared" ref="AK44:BN44" si="27">AJ44</f>
        <v>0</v>
      </c>
      <c r="AL44" s="179">
        <f t="shared" si="27"/>
        <v>0</v>
      </c>
      <c r="AM44" s="179">
        <f t="shared" si="27"/>
        <v>0</v>
      </c>
      <c r="AN44" s="179">
        <f t="shared" si="27"/>
        <v>0</v>
      </c>
      <c r="AO44" s="179">
        <f t="shared" si="27"/>
        <v>0</v>
      </c>
      <c r="AP44" s="179">
        <f t="shared" si="27"/>
        <v>0</v>
      </c>
      <c r="AQ44" s="179">
        <f t="shared" si="27"/>
        <v>0</v>
      </c>
      <c r="AR44" s="179">
        <f t="shared" si="27"/>
        <v>0</v>
      </c>
      <c r="AS44" s="179">
        <f t="shared" si="27"/>
        <v>0</v>
      </c>
      <c r="AT44" s="179">
        <f t="shared" si="27"/>
        <v>0</v>
      </c>
      <c r="AU44" s="179">
        <f t="shared" si="27"/>
        <v>0</v>
      </c>
      <c r="AV44" s="179">
        <f t="shared" si="27"/>
        <v>0</v>
      </c>
      <c r="AW44" s="179">
        <f t="shared" si="27"/>
        <v>0</v>
      </c>
      <c r="AX44" s="179">
        <f t="shared" si="27"/>
        <v>0</v>
      </c>
      <c r="AY44" s="179">
        <f t="shared" si="27"/>
        <v>0</v>
      </c>
      <c r="AZ44" s="179">
        <f t="shared" si="27"/>
        <v>0</v>
      </c>
      <c r="BA44" s="179">
        <f t="shared" si="27"/>
        <v>0</v>
      </c>
      <c r="BB44" s="179">
        <f t="shared" si="27"/>
        <v>0</v>
      </c>
      <c r="BC44" s="179">
        <f t="shared" si="27"/>
        <v>0</v>
      </c>
      <c r="BD44" s="179">
        <f t="shared" si="27"/>
        <v>0</v>
      </c>
      <c r="BE44" s="179">
        <f t="shared" si="27"/>
        <v>0</v>
      </c>
      <c r="BF44" s="179">
        <f t="shared" si="27"/>
        <v>0</v>
      </c>
      <c r="BG44" s="179">
        <f t="shared" si="27"/>
        <v>0</v>
      </c>
      <c r="BH44" s="179">
        <f t="shared" si="27"/>
        <v>0</v>
      </c>
      <c r="BI44" s="179">
        <f t="shared" si="27"/>
        <v>0</v>
      </c>
      <c r="BJ44" s="179">
        <f t="shared" si="27"/>
        <v>0</v>
      </c>
      <c r="BK44" s="179">
        <f t="shared" si="27"/>
        <v>0</v>
      </c>
      <c r="BL44" s="179">
        <f t="shared" si="27"/>
        <v>0</v>
      </c>
      <c r="BM44" s="179">
        <f t="shared" si="27"/>
        <v>0</v>
      </c>
      <c r="BN44" s="179">
        <f t="shared" si="27"/>
        <v>0</v>
      </c>
      <c r="BO44" s="179"/>
      <c r="BP44" s="179"/>
      <c r="BR44"/>
      <c r="BS44"/>
    </row>
    <row r="45" spans="1:72" outlineLevel="1">
      <c r="I45" s="53"/>
      <c r="J45" s="53"/>
    </row>
    <row r="46" spans="1:72" outlineLevel="1">
      <c r="C46" s="16" t="s">
        <v>194</v>
      </c>
    </row>
    <row r="47" spans="1:72" outlineLevel="1">
      <c r="D47" s="53" t="s">
        <v>195</v>
      </c>
      <c r="I47" t="s">
        <v>138</v>
      </c>
      <c r="J47" s="53" t="s">
        <v>85</v>
      </c>
      <c r="L47" s="170">
        <f t="array" ref="L47:BP47">L42:BP42+L37:BP37</f>
        <v>12331676</v>
      </c>
      <c r="M47" s="170">
        <v>13774146</v>
      </c>
      <c r="N47" s="170">
        <v>14975085</v>
      </c>
      <c r="O47" s="170">
        <v>16330066</v>
      </c>
      <c r="P47" s="170">
        <v>18073238</v>
      </c>
      <c r="Q47" s="170">
        <v>19512024</v>
      </c>
      <c r="R47" s="170">
        <v>19861299</v>
      </c>
      <c r="S47" s="170">
        <v>19997903</v>
      </c>
      <c r="T47" s="170">
        <v>20547953</v>
      </c>
      <c r="U47" s="170">
        <v>19651057</v>
      </c>
      <c r="V47" s="170">
        <v>20140563</v>
      </c>
      <c r="W47" s="170">
        <v>19996824</v>
      </c>
      <c r="X47" s="170">
        <v>20587824</v>
      </c>
      <c r="Y47" s="170">
        <v>19863814.4850576</v>
      </c>
      <c r="Z47" s="170">
        <v>19145837</v>
      </c>
      <c r="AA47" s="170">
        <v>19747309.999990001</v>
      </c>
      <c r="AB47" s="170">
        <v>19989895.881164089</v>
      </c>
      <c r="AC47" s="170">
        <v>20229363.288236141</v>
      </c>
      <c r="AD47" s="170">
        <v>20466046.187007785</v>
      </c>
      <c r="AE47" s="170">
        <v>20700898.864985976</v>
      </c>
      <c r="AF47" s="170">
        <v>20933096.658589702</v>
      </c>
      <c r="AG47" s="170">
        <v>21160072.401228651</v>
      </c>
      <c r="AH47" s="170">
        <v>21380895.589722175</v>
      </c>
      <c r="AI47" s="170">
        <v>21596900.248728681</v>
      </c>
      <c r="AJ47" s="170">
        <v>21807048.207706608</v>
      </c>
      <c r="AK47" s="170">
        <v>22013688.055371389</v>
      </c>
      <c r="AL47" s="170">
        <v>22213773.145441018</v>
      </c>
      <c r="AM47" s="170">
        <v>22406099.434836864</v>
      </c>
      <c r="AN47" s="170">
        <v>22591770.816308782</v>
      </c>
      <c r="AO47" s="170">
        <v>22772453.001524158</v>
      </c>
      <c r="AP47" s="170">
        <v>22951912.212806061</v>
      </c>
      <c r="AQ47" s="170">
        <v>23128350.4260609</v>
      </c>
      <c r="AR47" s="170">
        <v>23297316.244155332</v>
      </c>
      <c r="AS47" s="170">
        <v>23459426.650110722</v>
      </c>
      <c r="AT47" s="170">
        <v>23615668.491069116</v>
      </c>
      <c r="AU47" s="170">
        <v>23766299.674482867</v>
      </c>
      <c r="AV47" s="170">
        <v>23910427.193253748</v>
      </c>
      <c r="AW47" s="170">
        <v>24047519.354985923</v>
      </c>
      <c r="AX47" s="170">
        <v>24177877.221338443</v>
      </c>
      <c r="AY47" s="170">
        <v>24302122.253599405</v>
      </c>
      <c r="AZ47" s="170">
        <v>24420289.870787516</v>
      </c>
      <c r="BA47" s="170">
        <v>24531528.184435479</v>
      </c>
      <c r="BB47" s="170">
        <v>24635304.687917136</v>
      </c>
      <c r="BC47" s="170">
        <v>24731807.875550449</v>
      </c>
      <c r="BD47" s="170">
        <v>24821565.572137274</v>
      </c>
      <c r="BE47" s="170">
        <v>24904681.999157965</v>
      </c>
      <c r="BF47" s="170">
        <v>24980536.71311231</v>
      </c>
      <c r="BG47" s="170">
        <v>25048731.148261011</v>
      </c>
      <c r="BH47" s="170">
        <v>25109471.50843139</v>
      </c>
      <c r="BI47" s="170">
        <v>25163260.173727952</v>
      </c>
      <c r="BJ47" s="170">
        <v>25188490.11783313</v>
      </c>
      <c r="BK47" s="170">
        <v>25213755.836199276</v>
      </c>
      <c r="BL47" s="170">
        <v>25239057.379551746</v>
      </c>
      <c r="BM47" s="170">
        <v>25264394.798687823</v>
      </c>
      <c r="BN47" s="170">
        <v>25289768.144476794</v>
      </c>
      <c r="BO47" s="170">
        <v>25315177.46786011</v>
      </c>
      <c r="BP47" s="170">
        <v>25340622.819851413</v>
      </c>
      <c r="BR47"/>
    </row>
    <row r="48" spans="1:72" outlineLevel="1">
      <c r="C48" s="53"/>
      <c r="I48" s="53"/>
      <c r="J48" s="53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</row>
    <row r="49" spans="3:68" outlineLevel="1">
      <c r="C49" s="16" t="s">
        <v>167</v>
      </c>
    </row>
    <row r="50" spans="3:68" outlineLevel="1">
      <c r="D50" s="53" t="s">
        <v>168</v>
      </c>
      <c r="G50" s="53"/>
      <c r="I50" t="s">
        <v>138</v>
      </c>
      <c r="J50" s="53" t="s">
        <v>86</v>
      </c>
      <c r="L50" s="129">
        <f t="shared" ref="L50:AA50" si="28">L51/L30</f>
        <v>0.14441308229958139</v>
      </c>
      <c r="M50" s="129">
        <f t="shared" si="28"/>
        <v>0.22057674126005899</v>
      </c>
      <c r="N50" s="129">
        <f t="shared" si="28"/>
        <v>0.25981423368658113</v>
      </c>
      <c r="O50" s="129">
        <f t="shared" si="28"/>
        <v>0.29814049845308926</v>
      </c>
      <c r="P50" s="129">
        <f t="shared" si="28"/>
        <v>0.37657542657381421</v>
      </c>
      <c r="Q50" s="129">
        <f t="shared" si="28"/>
        <v>0.4563935670985344</v>
      </c>
      <c r="R50" s="129">
        <f t="shared" si="28"/>
        <v>0.52718410619431366</v>
      </c>
      <c r="S50" s="129">
        <f t="shared" si="28"/>
        <v>0.62267577092860493</v>
      </c>
      <c r="T50" s="129">
        <f t="shared" si="28"/>
        <v>0.69289311061583236</v>
      </c>
      <c r="U50" s="129">
        <f t="shared" si="28"/>
        <v>0.7526527229334472</v>
      </c>
      <c r="V50" s="129">
        <f t="shared" si="28"/>
        <v>0.81326739835973938</v>
      </c>
      <c r="W50" s="129">
        <f t="shared" si="28"/>
        <v>0.83183480790313169</v>
      </c>
      <c r="X50" s="129">
        <f t="shared" si="28"/>
        <v>0.87566526398753275</v>
      </c>
      <c r="Y50" s="129">
        <f t="shared" si="28"/>
        <v>0.90266451682104787</v>
      </c>
      <c r="Z50" s="129">
        <f t="shared" si="28"/>
        <v>0.90664748984583465</v>
      </c>
      <c r="AA50" s="129">
        <f t="shared" si="28"/>
        <v>0.90608509769273171</v>
      </c>
      <c r="AB50" s="179">
        <f t="shared" ref="AB50:AI50" si="29">AB52</f>
        <v>0.93936595468571848</v>
      </c>
      <c r="AC50" s="179">
        <f t="shared" si="29"/>
        <v>0.97084137235313328</v>
      </c>
      <c r="AD50" s="179">
        <f t="shared" si="29"/>
        <v>1.0006209955868222</v>
      </c>
      <c r="AE50" s="179">
        <f t="shared" si="29"/>
        <v>1.0288096789317003</v>
      </c>
      <c r="AF50" s="179">
        <f t="shared" si="29"/>
        <v>1.0555069727738178</v>
      </c>
      <c r="AG50" s="179">
        <f t="shared" si="29"/>
        <v>1.0808068762740237</v>
      </c>
      <c r="AH50" s="179">
        <f t="shared" si="29"/>
        <v>1.1047977789216328</v>
      </c>
      <c r="AI50" s="179">
        <f t="shared" si="29"/>
        <v>1.1275625331441037</v>
      </c>
      <c r="AJ50" s="328">
        <f t="shared" ref="AJ50:BN50" si="30">AI50</f>
        <v>1.1275625331441037</v>
      </c>
      <c r="AK50" s="328">
        <f t="shared" si="30"/>
        <v>1.1275625331441037</v>
      </c>
      <c r="AL50" s="328">
        <f t="shared" si="30"/>
        <v>1.1275625331441037</v>
      </c>
      <c r="AM50" s="328">
        <f t="shared" si="30"/>
        <v>1.1275625331441037</v>
      </c>
      <c r="AN50" s="328">
        <f t="shared" si="30"/>
        <v>1.1275625331441037</v>
      </c>
      <c r="AO50" s="328">
        <f t="shared" si="30"/>
        <v>1.1275625331441037</v>
      </c>
      <c r="AP50" s="328">
        <f t="shared" si="30"/>
        <v>1.1275625331441037</v>
      </c>
      <c r="AQ50" s="328">
        <f t="shared" si="30"/>
        <v>1.1275625331441037</v>
      </c>
      <c r="AR50" s="328">
        <f t="shared" si="30"/>
        <v>1.1275625331441037</v>
      </c>
      <c r="AS50" s="328">
        <f t="shared" si="30"/>
        <v>1.1275625331441037</v>
      </c>
      <c r="AT50" s="328">
        <f t="shared" si="30"/>
        <v>1.1275625331441037</v>
      </c>
      <c r="AU50" s="328">
        <f t="shared" si="30"/>
        <v>1.1275625331441037</v>
      </c>
      <c r="AV50" s="328">
        <f t="shared" si="30"/>
        <v>1.1275625331441037</v>
      </c>
      <c r="AW50" s="328">
        <f t="shared" si="30"/>
        <v>1.1275625331441037</v>
      </c>
      <c r="AX50" s="328">
        <f t="shared" si="30"/>
        <v>1.1275625331441037</v>
      </c>
      <c r="AY50" s="328">
        <f t="shared" si="30"/>
        <v>1.1275625331441037</v>
      </c>
      <c r="AZ50" s="328">
        <f t="shared" si="30"/>
        <v>1.1275625331441037</v>
      </c>
      <c r="BA50" s="328">
        <f t="shared" si="30"/>
        <v>1.1275625331441037</v>
      </c>
      <c r="BB50" s="328">
        <f t="shared" si="30"/>
        <v>1.1275625331441037</v>
      </c>
      <c r="BC50" s="328">
        <f t="shared" si="30"/>
        <v>1.1275625331441037</v>
      </c>
      <c r="BD50" s="328">
        <f t="shared" si="30"/>
        <v>1.1275625331441037</v>
      </c>
      <c r="BE50" s="328">
        <f t="shared" si="30"/>
        <v>1.1275625331441037</v>
      </c>
      <c r="BF50" s="328">
        <f t="shared" si="30"/>
        <v>1.1275625331441037</v>
      </c>
      <c r="BG50" s="328">
        <f t="shared" si="30"/>
        <v>1.1275625331441037</v>
      </c>
      <c r="BH50" s="328">
        <f t="shared" si="30"/>
        <v>1.1275625331441037</v>
      </c>
      <c r="BI50" s="328">
        <f t="shared" si="30"/>
        <v>1.1275625331441037</v>
      </c>
      <c r="BJ50" s="328">
        <f t="shared" si="30"/>
        <v>1.1275625331441037</v>
      </c>
      <c r="BK50" s="328">
        <f t="shared" si="30"/>
        <v>1.1275625331441037</v>
      </c>
      <c r="BL50" s="328">
        <f t="shared" si="30"/>
        <v>1.1275625331441037</v>
      </c>
      <c r="BM50" s="328">
        <f t="shared" si="30"/>
        <v>1.1275625331441037</v>
      </c>
      <c r="BN50" s="328">
        <f t="shared" si="30"/>
        <v>1.1275625331441037</v>
      </c>
      <c r="BO50" s="328">
        <f>BN50</f>
        <v>1.1275625331441037</v>
      </c>
      <c r="BP50" s="328">
        <f>BO50</f>
        <v>1.1275625331441037</v>
      </c>
    </row>
    <row r="51" spans="3:68" outlineLevel="1">
      <c r="D51" s="53" t="s">
        <v>169</v>
      </c>
      <c r="I51" t="s">
        <v>138</v>
      </c>
      <c r="J51" s="53" t="s">
        <v>85</v>
      </c>
      <c r="L51" s="170">
        <f t="shared" ref="L51:V51" si="31">SUM(L711:L712)</f>
        <v>14077880</v>
      </c>
      <c r="M51" s="170">
        <f t="shared" si="31"/>
        <v>21757559</v>
      </c>
      <c r="N51" s="170">
        <f t="shared" si="31"/>
        <v>25928266</v>
      </c>
      <c r="O51" s="170">
        <f t="shared" si="31"/>
        <v>30097700</v>
      </c>
      <c r="P51" s="170">
        <f t="shared" si="31"/>
        <v>38451135.000000007</v>
      </c>
      <c r="Q51" s="170">
        <f t="shared" si="31"/>
        <v>47128745.999999993</v>
      </c>
      <c r="R51" s="170">
        <f t="shared" si="31"/>
        <v>55395461.000000007</v>
      </c>
      <c r="S51" s="170">
        <f>SUM(S711:S712)</f>
        <v>66559462</v>
      </c>
      <c r="T51" s="170">
        <f t="shared" si="31"/>
        <v>75322524.000000045</v>
      </c>
      <c r="U51" s="170">
        <f t="shared" si="31"/>
        <v>83184614.99999994</v>
      </c>
      <c r="V51" s="170">
        <f t="shared" si="31"/>
        <v>91359644</v>
      </c>
      <c r="W51" s="170">
        <f>SUM(W711:W712)</f>
        <v>94582610</v>
      </c>
      <c r="X51" s="170">
        <f>SUM(X711:X712)</f>
        <v>100726582</v>
      </c>
      <c r="Y51" s="170">
        <f>SUM(Y711:Y712)</f>
        <v>105005081</v>
      </c>
      <c r="Z51" s="170">
        <f>SUM(Z711:Z712)</f>
        <v>106624830.79839344</v>
      </c>
      <c r="AA51" s="170">
        <f>SUM(AA711:AA712)</f>
        <v>107692042</v>
      </c>
      <c r="AB51" s="133">
        <f t="shared" ref="AB51:BP51" si="32">AB50*AB9</f>
        <v>112800647.42065229</v>
      </c>
      <c r="AC51" s="133">
        <f t="shared" si="32"/>
        <v>117749105.86053143</v>
      </c>
      <c r="AD51" s="133">
        <f t="shared" si="32"/>
        <v>122539655.7979282</v>
      </c>
      <c r="AE51" s="133">
        <f t="shared" si="32"/>
        <v>127174850.51711434</v>
      </c>
      <c r="AF51" s="133">
        <f t="shared" si="32"/>
        <v>131661593.19027202</v>
      </c>
      <c r="AG51" s="133">
        <f t="shared" si="32"/>
        <v>136010899.56867269</v>
      </c>
      <c r="AH51" s="133">
        <f t="shared" si="32"/>
        <v>140228839.1187911</v>
      </c>
      <c r="AI51" s="133">
        <f t="shared" si="32"/>
        <v>144317893.66752166</v>
      </c>
      <c r="AJ51" s="133">
        <f t="shared" si="32"/>
        <v>145492550.52893013</v>
      </c>
      <c r="AK51" s="133">
        <f t="shared" si="32"/>
        <v>146640964.16854101</v>
      </c>
      <c r="AL51" s="133">
        <f t="shared" si="32"/>
        <v>147762184.30974525</v>
      </c>
      <c r="AM51" s="133">
        <f t="shared" si="32"/>
        <v>148855912.46648341</v>
      </c>
      <c r="AN51" s="133">
        <f t="shared" si="32"/>
        <v>149921894.14225084</v>
      </c>
      <c r="AO51" s="133">
        <f t="shared" si="32"/>
        <v>150958465.58453968</v>
      </c>
      <c r="AP51" s="133">
        <f t="shared" si="32"/>
        <v>151965815.46222451</v>
      </c>
      <c r="AQ51" s="133">
        <f t="shared" si="32"/>
        <v>152947333.93732318</v>
      </c>
      <c r="AR51" s="133">
        <f t="shared" si="32"/>
        <v>153903531.89899322</v>
      </c>
      <c r="AS51" s="133">
        <f t="shared" si="32"/>
        <v>154832972.63879663</v>
      </c>
      <c r="AT51" s="133">
        <f t="shared" si="32"/>
        <v>155735291.79829982</v>
      </c>
      <c r="AU51" s="133">
        <f t="shared" si="32"/>
        <v>156610313.66899326</v>
      </c>
      <c r="AV51" s="133">
        <f t="shared" si="32"/>
        <v>157457994.01487759</v>
      </c>
      <c r="AW51" s="133">
        <f t="shared" si="32"/>
        <v>158278184.63218424</v>
      </c>
      <c r="AX51" s="133">
        <f t="shared" si="32"/>
        <v>159070682.73880506</v>
      </c>
      <c r="AY51" s="133">
        <f t="shared" si="32"/>
        <v>159835411.76591131</v>
      </c>
      <c r="AZ51" s="133">
        <f t="shared" si="32"/>
        <v>160572536.83565244</v>
      </c>
      <c r="BA51" s="133">
        <f t="shared" si="32"/>
        <v>161282261.82138234</v>
      </c>
      <c r="BB51" s="133">
        <f t="shared" si="32"/>
        <v>161964643.87987754</v>
      </c>
      <c r="BC51" s="133">
        <f t="shared" si="32"/>
        <v>162619722.9630734</v>
      </c>
      <c r="BD51" s="133">
        <f t="shared" si="32"/>
        <v>163247631.10525984</v>
      </c>
      <c r="BE51" s="133">
        <f t="shared" si="32"/>
        <v>163848694.03274748</v>
      </c>
      <c r="BF51" s="133">
        <f t="shared" si="32"/>
        <v>164423325.33934423</v>
      </c>
      <c r="BG51" s="133">
        <f t="shared" si="32"/>
        <v>164971851.85945067</v>
      </c>
      <c r="BH51" s="133">
        <f t="shared" si="32"/>
        <v>165494574.3487758</v>
      </c>
      <c r="BI51" s="133">
        <f t="shared" si="32"/>
        <v>165966816.43660405</v>
      </c>
      <c r="BJ51" s="133">
        <f t="shared" si="32"/>
        <v>166184108.94971254</v>
      </c>
      <c r="BK51" s="133">
        <f t="shared" si="32"/>
        <v>166401685.95364439</v>
      </c>
      <c r="BL51" s="133">
        <f t="shared" si="32"/>
        <v>166619547.82086998</v>
      </c>
      <c r="BM51" s="133">
        <f t="shared" si="32"/>
        <v>166837694.92434731</v>
      </c>
      <c r="BN51" s="133">
        <f t="shared" si="32"/>
        <v>167056127.63752282</v>
      </c>
      <c r="BO51" s="133">
        <f t="shared" si="32"/>
        <v>167274846.33433172</v>
      </c>
      <c r="BP51" s="133">
        <f t="shared" si="32"/>
        <v>167493851.3891989</v>
      </c>
    </row>
    <row r="52" spans="3:68" outlineLevel="1">
      <c r="D52" t="s">
        <v>170</v>
      </c>
      <c r="I52" t="s">
        <v>138</v>
      </c>
      <c r="J52" s="53" t="s">
        <v>86</v>
      </c>
      <c r="L52" s="129">
        <f>Saturation.Mobile/(1+EXP(-A.Mobile-B.Mobile*LN(L$3-Base.Mobile)))</f>
        <v>0.14441308229958139</v>
      </c>
      <c r="M52" s="129">
        <f t="shared" ref="M52:BP52" si="33">Saturation.Mobile/(1+EXP(-A.Mobile-B.Mobile*LN(M$3-Base.Mobile)))</f>
        <v>0.20612832184273622</v>
      </c>
      <c r="N52" s="129">
        <f t="shared" si="33"/>
        <v>0.26877260174031481</v>
      </c>
      <c r="O52" s="129">
        <f t="shared" si="33"/>
        <v>0.3309571008474283</v>
      </c>
      <c r="P52" s="129">
        <f t="shared" si="33"/>
        <v>0.39178672941182136</v>
      </c>
      <c r="Q52" s="129">
        <f t="shared" si="33"/>
        <v>0.4506906259729444</v>
      </c>
      <c r="R52" s="129">
        <f t="shared" si="33"/>
        <v>0.50731931406043451</v>
      </c>
      <c r="S52" s="129">
        <f t="shared" si="33"/>
        <v>0.56147707382625744</v>
      </c>
      <c r="T52" s="129">
        <f t="shared" si="33"/>
        <v>0.61307543566281586</v>
      </c>
      <c r="U52" s="129">
        <f>Saturation.Mobile/(1+EXP(-A.Mobile-B.Mobile*LN(U$3-Base.Mobile)))</f>
        <v>0.66210039368829399</v>
      </c>
      <c r="V52" s="129">
        <f>Saturation.Mobile/(1+EXP(-A.Mobile-B.Mobile*LN(V$3-Base.Mobile)))</f>
        <v>0.70858898011786375</v>
      </c>
      <c r="W52" s="129">
        <f>Saturation.Mobile/(1+EXP(-A.Mobile-B.Mobile*LN(W$3-Base.Mobile)))</f>
        <v>0.75261242126166505</v>
      </c>
      <c r="X52" s="129">
        <f t="shared" si="33"/>
        <v>0.7942640064033496</v>
      </c>
      <c r="Y52" s="129">
        <f t="shared" si="33"/>
        <v>0.833650368750531</v>
      </c>
      <c r="Z52" s="129">
        <f t="shared" si="33"/>
        <v>0.87088525254084914</v>
      </c>
      <c r="AA52" s="129">
        <f>Saturation.Mobile/(1+EXP(-A.Mobile-B.Mobile*LN(AA$3-Base.Mobile)))</f>
        <v>0.90608509769273171</v>
      </c>
      <c r="AB52" s="129">
        <f t="shared" si="33"/>
        <v>0.93936595468571848</v>
      </c>
      <c r="AC52" s="129">
        <f t="shared" si="33"/>
        <v>0.97084137235313328</v>
      </c>
      <c r="AD52" s="129">
        <f t="shared" si="33"/>
        <v>1.0006209955868222</v>
      </c>
      <c r="AE52" s="129">
        <f t="shared" si="33"/>
        <v>1.0288096789317003</v>
      </c>
      <c r="AF52" s="129">
        <f t="shared" si="33"/>
        <v>1.0555069727738178</v>
      </c>
      <c r="AG52" s="129">
        <f t="shared" si="33"/>
        <v>1.0808068762740237</v>
      </c>
      <c r="AH52" s="129">
        <f t="shared" si="33"/>
        <v>1.1047977789216328</v>
      </c>
      <c r="AI52" s="129">
        <f t="shared" si="33"/>
        <v>1.1275625331441037</v>
      </c>
      <c r="AJ52" s="129">
        <f t="shared" si="33"/>
        <v>1.1491786156785149</v>
      </c>
      <c r="AK52" s="129">
        <f t="shared" si="33"/>
        <v>1.1697183467583492</v>
      </c>
      <c r="AL52" s="129">
        <f t="shared" si="33"/>
        <v>1.1892491446031894</v>
      </c>
      <c r="AM52" s="129">
        <f t="shared" si="33"/>
        <v>1.2078337989648704</v>
      </c>
      <c r="AN52" s="129">
        <f t="shared" si="33"/>
        <v>1.2255307521336103</v>
      </c>
      <c r="AO52" s="129">
        <f t="shared" si="33"/>
        <v>1.2423943792521384</v>
      </c>
      <c r="AP52" s="129">
        <f t="shared" si="33"/>
        <v>1.2584752623303233</v>
      </c>
      <c r="AQ52" s="129">
        <f t="shared" si="33"/>
        <v>1.2738204542251295</v>
      </c>
      <c r="AR52" s="129">
        <f t="shared" si="33"/>
        <v>1.2884737302211524</v>
      </c>
      <c r="AS52" s="129">
        <f t="shared" si="33"/>
        <v>1.3024758258427405</v>
      </c>
      <c r="AT52" s="129">
        <f t="shared" si="33"/>
        <v>1.3158646602452266</v>
      </c>
      <c r="AU52" s="129">
        <f t="shared" si="33"/>
        <v>1.3286755450414121</v>
      </c>
      <c r="AV52" s="129">
        <f t="shared" si="33"/>
        <v>1.3409413787738247</v>
      </c>
      <c r="AW52" s="129">
        <f t="shared" si="33"/>
        <v>1.3526928274835148</v>
      </c>
      <c r="AX52" s="129">
        <f t="shared" si="33"/>
        <v>1.3639584919824588</v>
      </c>
      <c r="AY52" s="129">
        <f t="shared" si="33"/>
        <v>1.374765062531516</v>
      </c>
      <c r="AZ52" s="129">
        <f t="shared" si="33"/>
        <v>1.3851374616763046</v>
      </c>
      <c r="BA52" s="129">
        <f t="shared" si="33"/>
        <v>1.3950989760119235</v>
      </c>
      <c r="BB52" s="129">
        <f t="shared" si="33"/>
        <v>1.4046713776435553</v>
      </c>
      <c r="BC52" s="129">
        <f t="shared" si="33"/>
        <v>1.413875036090714</v>
      </c>
      <c r="BD52" s="129">
        <f t="shared" si="33"/>
        <v>1.4227290213533084</v>
      </c>
      <c r="BE52" s="129">
        <f t="shared" si="33"/>
        <v>1.4312511988217169</v>
      </c>
      <c r="BF52" s="129">
        <f t="shared" si="33"/>
        <v>1.4394583166733685</v>
      </c>
      <c r="BG52" s="129">
        <f t="shared" si="33"/>
        <v>1.447366086356989</v>
      </c>
      <c r="BH52" s="129">
        <f t="shared" si="33"/>
        <v>1.4549892567240705</v>
      </c>
      <c r="BI52" s="129">
        <f t="shared" si="33"/>
        <v>1.4623416823262581</v>
      </c>
      <c r="BJ52" s="129">
        <f t="shared" si="33"/>
        <v>1.4694363863579327</v>
      </c>
      <c r="BK52" s="129">
        <f t="shared" si="33"/>
        <v>1.4762856186856415</v>
      </c>
      <c r="BL52" s="129">
        <f t="shared" si="33"/>
        <v>1.4829009093705672</v>
      </c>
      <c r="BM52" s="129">
        <f t="shared" si="33"/>
        <v>1.4892931180569624</v>
      </c>
      <c r="BN52" s="129">
        <f t="shared" si="33"/>
        <v>1.4954724795685113</v>
      </c>
      <c r="BO52" s="129">
        <f t="shared" si="33"/>
        <v>1.5014486460258678</v>
      </c>
      <c r="BP52" s="129">
        <f t="shared" si="33"/>
        <v>1.5072307257721087</v>
      </c>
    </row>
    <row r="53" spans="3:68" outlineLevel="1"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  <c r="AQ53" s="264"/>
      <c r="AR53" s="264"/>
      <c r="AS53" s="264"/>
      <c r="AT53" s="264"/>
      <c r="AU53" s="264"/>
      <c r="AV53" s="264"/>
      <c r="AW53" s="264"/>
      <c r="AX53" s="264"/>
      <c r="AY53" s="264"/>
      <c r="AZ53" s="264"/>
      <c r="BA53" s="264"/>
      <c r="BB53" s="264"/>
      <c r="BC53" s="264"/>
      <c r="BD53" s="264"/>
      <c r="BE53" s="264"/>
      <c r="BF53" s="264"/>
      <c r="BG53" s="264"/>
      <c r="BH53" s="264"/>
      <c r="BI53" s="264"/>
      <c r="BJ53" s="264"/>
      <c r="BK53" s="264"/>
      <c r="BL53" s="264"/>
      <c r="BM53" s="264"/>
      <c r="BN53" s="264"/>
      <c r="BO53" s="264"/>
      <c r="BP53" s="264"/>
    </row>
    <row r="54" spans="3:68" outlineLevel="1">
      <c r="D54" s="53" t="s">
        <v>87</v>
      </c>
      <c r="F54" s="54">
        <v>1.8</v>
      </c>
      <c r="G54" s="19" t="s">
        <v>19</v>
      </c>
      <c r="H54" s="60" t="s">
        <v>207</v>
      </c>
      <c r="K54"/>
    </row>
    <row r="55" spans="3:68" outlineLevel="1">
      <c r="D55" t="s">
        <v>88</v>
      </c>
      <c r="F55" s="46">
        <v>1997</v>
      </c>
      <c r="G55" s="19" t="s">
        <v>20</v>
      </c>
    </row>
    <row r="56" spans="3:68" outlineLevel="1">
      <c r="D56" t="s">
        <v>89</v>
      </c>
      <c r="F56" s="46">
        <v>2000</v>
      </c>
      <c r="G56" s="19" t="s">
        <v>21</v>
      </c>
    </row>
    <row r="57" spans="3:68" outlineLevel="1">
      <c r="D57" t="s">
        <v>90</v>
      </c>
      <c r="F57" s="55">
        <f>INDEX($L$50:$BM$50,MATCH(TimeA.Mobile,L$3:BM$3,0))</f>
        <v>0.14441308229958139</v>
      </c>
      <c r="G57" s="19" t="s">
        <v>22</v>
      </c>
    </row>
    <row r="58" spans="3:68" outlineLevel="1">
      <c r="D58" t="s">
        <v>91</v>
      </c>
      <c r="F58" s="46">
        <v>2015</v>
      </c>
      <c r="G58" s="19" t="s">
        <v>23</v>
      </c>
    </row>
    <row r="59" spans="3:68" outlineLevel="1">
      <c r="D59" t="s">
        <v>92</v>
      </c>
      <c r="F59" s="55">
        <f>INDEX($L$50:$BM$50,MATCH(TimeB.Mobile,L$3:BM$3,0))</f>
        <v>0.90608509769273171</v>
      </c>
      <c r="G59" s="19" t="s">
        <v>24</v>
      </c>
    </row>
    <row r="60" spans="3:68" outlineLevel="1">
      <c r="D60" t="s">
        <v>93</v>
      </c>
      <c r="F60" s="61">
        <f>-B.Mobile*LN(TimeB.Mobile-Base.Mobile)-LN(Saturation.Mobile/NumberB.Mobile-1)</f>
        <v>-3.9431332997993036</v>
      </c>
      <c r="G60" s="19" t="s">
        <v>25</v>
      </c>
    </row>
    <row r="61" spans="3:68" outlineLevel="1">
      <c r="D61" t="s">
        <v>94</v>
      </c>
      <c r="F61" s="61">
        <f>(LN(Saturation.Mobile/NumberA.Mobile-1)-LN(Saturation.Mobile/NumberB.Mobile-1))/(LN(TimeB.Mobile-Base.Mobile)-LN(TimeA.Mobile-Base.Mobile))</f>
        <v>1.3689090112260986</v>
      </c>
      <c r="G61" s="19" t="s">
        <v>26</v>
      </c>
    </row>
    <row r="62" spans="3:68" outlineLevel="1"/>
    <row r="63" spans="3:68" outlineLevel="1">
      <c r="D63" t="s">
        <v>191</v>
      </c>
      <c r="S63" s="170">
        <f t="shared" ref="S63:AQ63" si="34">S$51*S64</f>
        <v>39155251.381099515</v>
      </c>
      <c r="T63" s="170">
        <f t="shared" si="34"/>
        <v>36883322.231139377</v>
      </c>
      <c r="U63" s="170">
        <f t="shared" si="34"/>
        <v>34050834.375221036</v>
      </c>
      <c r="V63" s="170">
        <f t="shared" si="34"/>
        <v>30184478.639210954</v>
      </c>
      <c r="W63" s="170">
        <f t="shared" si="34"/>
        <v>21131615.372711208</v>
      </c>
      <c r="X63" s="170">
        <f t="shared" si="34"/>
        <v>17003398.614313249</v>
      </c>
      <c r="Y63" s="170">
        <f t="shared" si="34"/>
        <v>14835117.936599171</v>
      </c>
      <c r="Z63" s="170">
        <f t="shared" si="34"/>
        <v>14228177.538815064</v>
      </c>
      <c r="AA63" s="170">
        <f t="shared" si="34"/>
        <v>11961208.560436878</v>
      </c>
      <c r="AB63" s="170">
        <f t="shared" si="34"/>
        <v>12528614.412852606</v>
      </c>
      <c r="AC63" s="170">
        <f t="shared" si="34"/>
        <v>13078232.958037669</v>
      </c>
      <c r="AD63" s="170">
        <f t="shared" si="34"/>
        <v>13610312.820729757</v>
      </c>
      <c r="AE63" s="170">
        <f t="shared" si="34"/>
        <v>14125137.590738492</v>
      </c>
      <c r="AF63" s="170">
        <f t="shared" si="34"/>
        <v>14623473.994004492</v>
      </c>
      <c r="AG63" s="170">
        <f t="shared" si="34"/>
        <v>15106545.535031533</v>
      </c>
      <c r="AH63" s="170">
        <f t="shared" si="34"/>
        <v>15575026.341201795</v>
      </c>
      <c r="AI63" s="170">
        <f t="shared" si="34"/>
        <v>16029192.065651232</v>
      </c>
      <c r="AJ63" s="170">
        <f t="shared" si="34"/>
        <v>16159659.604805656</v>
      </c>
      <c r="AK63" s="170">
        <f t="shared" si="34"/>
        <v>16287212.345026109</v>
      </c>
      <c r="AL63" s="170">
        <f t="shared" si="34"/>
        <v>16411744.740382737</v>
      </c>
      <c r="AM63" s="170">
        <f t="shared" si="34"/>
        <v>16533223.638435086</v>
      </c>
      <c r="AN63" s="170">
        <f t="shared" si="34"/>
        <v>16651620.772602698</v>
      </c>
      <c r="AO63" s="170">
        <f t="shared" si="34"/>
        <v>16766751.352158519</v>
      </c>
      <c r="AP63" s="170">
        <f t="shared" si="34"/>
        <v>16878636.332297709</v>
      </c>
      <c r="AQ63" s="170">
        <f t="shared" si="34"/>
        <v>16987652.25370235</v>
      </c>
      <c r="AR63" s="170">
        <f t="shared" ref="AR63:BP63" si="35">AR$51*AR64</f>
        <v>17093855.860135961</v>
      </c>
      <c r="AS63" s="170">
        <f t="shared" si="35"/>
        <v>17197087.57834737</v>
      </c>
      <c r="AT63" s="170">
        <f t="shared" si="35"/>
        <v>17297306.939541169</v>
      </c>
      <c r="AU63" s="170">
        <f t="shared" si="35"/>
        <v>17394494.428012304</v>
      </c>
      <c r="AV63" s="170">
        <f t="shared" si="35"/>
        <v>17488645.130528517</v>
      </c>
      <c r="AW63" s="170">
        <f t="shared" si="35"/>
        <v>17579742.586298909</v>
      </c>
      <c r="AX63" s="170">
        <f t="shared" si="35"/>
        <v>17667764.272590671</v>
      </c>
      <c r="AY63" s="170">
        <f t="shared" si="35"/>
        <v>17752701.685008179</v>
      </c>
      <c r="AZ63" s="170">
        <f t="shared" si="35"/>
        <v>17834573.163443886</v>
      </c>
      <c r="BA63" s="170">
        <f t="shared" si="35"/>
        <v>17913401.351833783</v>
      </c>
      <c r="BB63" s="170">
        <f t="shared" si="35"/>
        <v>17989192.598503254</v>
      </c>
      <c r="BC63" s="170">
        <f t="shared" si="35"/>
        <v>18061951.340859402</v>
      </c>
      <c r="BD63" s="170">
        <f t="shared" si="35"/>
        <v>18131692.24377114</v>
      </c>
      <c r="BE63" s="170">
        <f t="shared" si="35"/>
        <v>18198451.485216539</v>
      </c>
      <c r="BF63" s="170">
        <f t="shared" si="35"/>
        <v>18262275.002497047</v>
      </c>
      <c r="BG63" s="170">
        <f t="shared" si="35"/>
        <v>18323199.096664783</v>
      </c>
      <c r="BH63" s="170">
        <f t="shared" si="35"/>
        <v>18381257.172247089</v>
      </c>
      <c r="BI63" s="170">
        <f t="shared" si="35"/>
        <v>18433708.458327539</v>
      </c>
      <c r="BJ63" s="170">
        <f t="shared" si="35"/>
        <v>18457842.84207255</v>
      </c>
      <c r="BK63" s="170">
        <f t="shared" si="35"/>
        <v>18482008.823826186</v>
      </c>
      <c r="BL63" s="170">
        <f t="shared" si="35"/>
        <v>18506206.444958225</v>
      </c>
      <c r="BM63" s="170">
        <f t="shared" si="35"/>
        <v>18530435.746892601</v>
      </c>
      <c r="BN63" s="170">
        <f t="shared" si="35"/>
        <v>18554696.771107506</v>
      </c>
      <c r="BO63" s="170">
        <f t="shared" si="35"/>
        <v>18578989.559135411</v>
      </c>
      <c r="BP63" s="170">
        <f t="shared" si="35"/>
        <v>18603314.152563177</v>
      </c>
    </row>
    <row r="64" spans="3:68" outlineLevel="1">
      <c r="E64" t="s">
        <v>190</v>
      </c>
      <c r="S64" s="181">
        <f t="shared" ref="S64:Y64" si="36">1-S66</f>
        <v>0.58827475770611715</v>
      </c>
      <c r="T64" s="181">
        <f t="shared" si="36"/>
        <v>0.48967188395252603</v>
      </c>
      <c r="U64" s="181">
        <f t="shared" si="36"/>
        <v>0.40934052979894253</v>
      </c>
      <c r="V64" s="181">
        <f t="shared" si="36"/>
        <v>0.33039181544108198</v>
      </c>
      <c r="W64" s="181">
        <f t="shared" si="36"/>
        <v>0.22341966850683448</v>
      </c>
      <c r="X64" s="181">
        <f t="shared" si="36"/>
        <v>0.1688074615131212</v>
      </c>
      <c r="Y64" s="181">
        <f t="shared" si="36"/>
        <v>0.14128000088490167</v>
      </c>
      <c r="Z64" s="181">
        <f t="shared" ref="Z64:BM64" si="37">1-Z66</f>
        <v>0.13344150168657942</v>
      </c>
      <c r="AA64" s="181">
        <f t="shared" si="37"/>
        <v>0.11106863922625665</v>
      </c>
      <c r="AB64" s="181">
        <f t="shared" si="37"/>
        <v>0.11106863922625665</v>
      </c>
      <c r="AC64" s="181">
        <f t="shared" si="37"/>
        <v>0.11106863922625665</v>
      </c>
      <c r="AD64" s="181">
        <f t="shared" si="37"/>
        <v>0.11106863922625665</v>
      </c>
      <c r="AE64" s="181">
        <f t="shared" si="37"/>
        <v>0.11106863922625665</v>
      </c>
      <c r="AF64" s="181">
        <f t="shared" si="37"/>
        <v>0.11106863922625665</v>
      </c>
      <c r="AG64" s="181">
        <f t="shared" si="37"/>
        <v>0.11106863922625665</v>
      </c>
      <c r="AH64" s="181">
        <f t="shared" si="37"/>
        <v>0.11106863922625665</v>
      </c>
      <c r="AI64" s="181">
        <f t="shared" si="37"/>
        <v>0.11106863922625665</v>
      </c>
      <c r="AJ64" s="181">
        <f t="shared" si="37"/>
        <v>0.11106863922625665</v>
      </c>
      <c r="AK64" s="181">
        <f t="shared" si="37"/>
        <v>0.11106863922625665</v>
      </c>
      <c r="AL64" s="181">
        <f t="shared" si="37"/>
        <v>0.11106863922625665</v>
      </c>
      <c r="AM64" s="181">
        <f t="shared" si="37"/>
        <v>0.11106863922625665</v>
      </c>
      <c r="AN64" s="181">
        <f t="shared" si="37"/>
        <v>0.11106863922625665</v>
      </c>
      <c r="AO64" s="181">
        <f t="shared" si="37"/>
        <v>0.11106863922625665</v>
      </c>
      <c r="AP64" s="181">
        <f t="shared" si="37"/>
        <v>0.11106863922625665</v>
      </c>
      <c r="AQ64" s="181">
        <f t="shared" si="37"/>
        <v>0.11106863922625665</v>
      </c>
      <c r="AR64" s="181">
        <f t="shared" si="37"/>
        <v>0.11106863922625665</v>
      </c>
      <c r="AS64" s="181">
        <f t="shared" si="37"/>
        <v>0.11106863922625665</v>
      </c>
      <c r="AT64" s="181">
        <f t="shared" si="37"/>
        <v>0.11106863922625665</v>
      </c>
      <c r="AU64" s="181">
        <f t="shared" si="37"/>
        <v>0.11106863922625665</v>
      </c>
      <c r="AV64" s="181">
        <f t="shared" si="37"/>
        <v>0.11106863922625665</v>
      </c>
      <c r="AW64" s="181">
        <f t="shared" si="37"/>
        <v>0.11106863922625665</v>
      </c>
      <c r="AX64" s="181">
        <f t="shared" si="37"/>
        <v>0.11106863922625665</v>
      </c>
      <c r="AY64" s="181">
        <f t="shared" si="37"/>
        <v>0.11106863922625665</v>
      </c>
      <c r="AZ64" s="181">
        <f t="shared" si="37"/>
        <v>0.11106863922625665</v>
      </c>
      <c r="BA64" s="181">
        <f t="shared" si="37"/>
        <v>0.11106863922625665</v>
      </c>
      <c r="BB64" s="181">
        <f t="shared" si="37"/>
        <v>0.11106863922625665</v>
      </c>
      <c r="BC64" s="181">
        <f t="shared" si="37"/>
        <v>0.11106863922625665</v>
      </c>
      <c r="BD64" s="181">
        <f t="shared" si="37"/>
        <v>0.11106863922625665</v>
      </c>
      <c r="BE64" s="181">
        <f t="shared" si="37"/>
        <v>0.11106863922625665</v>
      </c>
      <c r="BF64" s="181">
        <f t="shared" si="37"/>
        <v>0.11106863922625665</v>
      </c>
      <c r="BG64" s="181">
        <f t="shared" si="37"/>
        <v>0.11106863922625665</v>
      </c>
      <c r="BH64" s="181">
        <f t="shared" si="37"/>
        <v>0.11106863922625665</v>
      </c>
      <c r="BI64" s="181">
        <f t="shared" si="37"/>
        <v>0.11106863922625665</v>
      </c>
      <c r="BJ64" s="181">
        <f t="shared" si="37"/>
        <v>0.11106863922625665</v>
      </c>
      <c r="BK64" s="181">
        <f t="shared" si="37"/>
        <v>0.11106863922625665</v>
      </c>
      <c r="BL64" s="181">
        <f t="shared" si="37"/>
        <v>0.11106863922625665</v>
      </c>
      <c r="BM64" s="181">
        <f t="shared" si="37"/>
        <v>0.11106863922625665</v>
      </c>
      <c r="BN64" s="181">
        <f>1-BN66</f>
        <v>0.11106863922625665</v>
      </c>
      <c r="BO64" s="181">
        <f>1-BO66</f>
        <v>0.11106863922625665</v>
      </c>
      <c r="BP64" s="181">
        <f>1-BP66</f>
        <v>0.11106863922625665</v>
      </c>
    </row>
    <row r="65" spans="1:71" outlineLevel="1">
      <c r="D65" t="s">
        <v>192</v>
      </c>
      <c r="H65" s="118" t="s">
        <v>426</v>
      </c>
      <c r="S65" s="170">
        <f t="shared" ref="S65:AQ65" si="38">S$51*S66</f>
        <v>27404210.618900493</v>
      </c>
      <c r="T65" s="170">
        <f t="shared" si="38"/>
        <v>38439201.768860668</v>
      </c>
      <c r="U65" s="170">
        <f t="shared" si="38"/>
        <v>49133780.624778904</v>
      </c>
      <c r="V65" s="170">
        <f t="shared" si="38"/>
        <v>61175165.360789046</v>
      </c>
      <c r="W65" s="170">
        <f t="shared" si="38"/>
        <v>73450994.627288789</v>
      </c>
      <c r="X65" s="170">
        <f t="shared" si="38"/>
        <v>83723183.385686755</v>
      </c>
      <c r="Y65" s="170">
        <f t="shared" si="38"/>
        <v>90169963.063400835</v>
      </c>
      <c r="Z65" s="170">
        <f t="shared" si="38"/>
        <v>92396653.259578377</v>
      </c>
      <c r="AA65" s="170">
        <f t="shared" si="38"/>
        <v>95730833.439563125</v>
      </c>
      <c r="AB65" s="170">
        <f t="shared" si="38"/>
        <v>100272033.00779969</v>
      </c>
      <c r="AC65" s="170">
        <f t="shared" si="38"/>
        <v>104670872.90249376</v>
      </c>
      <c r="AD65" s="170">
        <f t="shared" si="38"/>
        <v>108929342.97719844</v>
      </c>
      <c r="AE65" s="170">
        <f t="shared" si="38"/>
        <v>113049712.92637585</v>
      </c>
      <c r="AF65" s="170">
        <f t="shared" si="38"/>
        <v>117038119.19626753</v>
      </c>
      <c r="AG65" s="170">
        <f t="shared" si="38"/>
        <v>120904354.03364116</v>
      </c>
      <c r="AH65" s="170">
        <f t="shared" si="38"/>
        <v>124653812.77758931</v>
      </c>
      <c r="AI65" s="170">
        <f t="shared" si="38"/>
        <v>128288701.60187042</v>
      </c>
      <c r="AJ65" s="170">
        <f t="shared" si="38"/>
        <v>129332890.92412446</v>
      </c>
      <c r="AK65" s="170">
        <f t="shared" si="38"/>
        <v>130353751.82351491</v>
      </c>
      <c r="AL65" s="170">
        <f t="shared" si="38"/>
        <v>131350439.56936252</v>
      </c>
      <c r="AM65" s="170">
        <f t="shared" si="38"/>
        <v>132322688.82804833</v>
      </c>
      <c r="AN65" s="170">
        <f t="shared" si="38"/>
        <v>133270273.36964814</v>
      </c>
      <c r="AO65" s="170">
        <f t="shared" si="38"/>
        <v>134191714.23238117</v>
      </c>
      <c r="AP65" s="170">
        <f t="shared" si="38"/>
        <v>135087179.1299268</v>
      </c>
      <c r="AQ65" s="170">
        <f t="shared" si="38"/>
        <v>135959681.68362084</v>
      </c>
      <c r="AR65" s="170">
        <f t="shared" ref="AR65:BP65" si="39">AR$51*AR66</f>
        <v>136809676.03885725</v>
      </c>
      <c r="AS65" s="170">
        <f t="shared" si="39"/>
        <v>137635885.06044927</v>
      </c>
      <c r="AT65" s="170">
        <f t="shared" si="39"/>
        <v>138437984.85875866</v>
      </c>
      <c r="AU65" s="170">
        <f t="shared" si="39"/>
        <v>139215819.24098095</v>
      </c>
      <c r="AV65" s="170">
        <f t="shared" si="39"/>
        <v>139969348.88434908</v>
      </c>
      <c r="AW65" s="170">
        <f t="shared" si="39"/>
        <v>140698442.04588532</v>
      </c>
      <c r="AX65" s="170">
        <f t="shared" si="39"/>
        <v>141402918.46621439</v>
      </c>
      <c r="AY65" s="170">
        <f t="shared" si="39"/>
        <v>142082710.08090314</v>
      </c>
      <c r="AZ65" s="170">
        <f t="shared" si="39"/>
        <v>142737963.67220855</v>
      </c>
      <c r="BA65" s="170">
        <f t="shared" si="39"/>
        <v>143368860.46954855</v>
      </c>
      <c r="BB65" s="170">
        <f t="shared" si="39"/>
        <v>143975451.28137428</v>
      </c>
      <c r="BC65" s="170">
        <f t="shared" si="39"/>
        <v>144557771.62221399</v>
      </c>
      <c r="BD65" s="170">
        <f t="shared" si="39"/>
        <v>145115938.8614887</v>
      </c>
      <c r="BE65" s="170">
        <f t="shared" si="39"/>
        <v>145650242.54753095</v>
      </c>
      <c r="BF65" s="170">
        <f t="shared" si="39"/>
        <v>146161050.33684719</v>
      </c>
      <c r="BG65" s="170">
        <f t="shared" si="39"/>
        <v>146648652.76278588</v>
      </c>
      <c r="BH65" s="170">
        <f t="shared" si="39"/>
        <v>147113317.17652872</v>
      </c>
      <c r="BI65" s="170">
        <f t="shared" si="39"/>
        <v>147533107.97827652</v>
      </c>
      <c r="BJ65" s="170">
        <f t="shared" si="39"/>
        <v>147726266.10764</v>
      </c>
      <c r="BK65" s="170">
        <f t="shared" si="39"/>
        <v>147919677.1298182</v>
      </c>
      <c r="BL65" s="170">
        <f t="shared" si="39"/>
        <v>148113341.37591174</v>
      </c>
      <c r="BM65" s="170">
        <f t="shared" si="39"/>
        <v>148307259.17745471</v>
      </c>
      <c r="BN65" s="170">
        <f t="shared" si="39"/>
        <v>148501430.86641532</v>
      </c>
      <c r="BO65" s="170">
        <f t="shared" si="39"/>
        <v>148695856.77519631</v>
      </c>
      <c r="BP65" s="170">
        <f t="shared" si="39"/>
        <v>148890537.23663571</v>
      </c>
    </row>
    <row r="66" spans="1:71" s="23" customFormat="1" outlineLevel="1">
      <c r="A66" s="275"/>
      <c r="E66" s="23" t="s">
        <v>190</v>
      </c>
      <c r="G66"/>
      <c r="K66" s="137"/>
      <c r="L66"/>
      <c r="M66"/>
      <c r="N66"/>
      <c r="O66"/>
      <c r="P66"/>
      <c r="Q66"/>
      <c r="R66"/>
      <c r="S66" s="189">
        <f>S$714</f>
        <v>0.41172524229388291</v>
      </c>
      <c r="T66" s="189">
        <f t="shared" ref="T66:AA66" si="40">T$714</f>
        <v>0.51032811604747397</v>
      </c>
      <c r="U66" s="189">
        <f t="shared" si="40"/>
        <v>0.59065947020105747</v>
      </c>
      <c r="V66" s="189">
        <f t="shared" si="40"/>
        <v>0.66960818455891802</v>
      </c>
      <c r="W66" s="189">
        <f t="shared" si="40"/>
        <v>0.77658033149316552</v>
      </c>
      <c r="X66" s="189">
        <f t="shared" si="40"/>
        <v>0.8311925384868788</v>
      </c>
      <c r="Y66" s="189">
        <f t="shared" si="40"/>
        <v>0.85871999911509833</v>
      </c>
      <c r="Z66" s="189">
        <f t="shared" si="40"/>
        <v>0.86655849831342058</v>
      </c>
      <c r="AA66" s="189">
        <f t="shared" si="40"/>
        <v>0.88893136077374335</v>
      </c>
      <c r="AB66" s="229">
        <f t="shared" ref="AB66:AG66" si="41">AA66</f>
        <v>0.88893136077374335</v>
      </c>
      <c r="AC66" s="229">
        <f t="shared" si="41"/>
        <v>0.88893136077374335</v>
      </c>
      <c r="AD66" s="229">
        <f t="shared" si="41"/>
        <v>0.88893136077374335</v>
      </c>
      <c r="AE66" s="229">
        <f t="shared" si="41"/>
        <v>0.88893136077374335</v>
      </c>
      <c r="AF66" s="229">
        <f t="shared" si="41"/>
        <v>0.88893136077374335</v>
      </c>
      <c r="AG66" s="229">
        <f t="shared" si="41"/>
        <v>0.88893136077374335</v>
      </c>
      <c r="AH66" s="167">
        <f t="shared" ref="AH66:BN66" si="42">AG66</f>
        <v>0.88893136077374335</v>
      </c>
      <c r="AI66" s="167">
        <f t="shared" si="42"/>
        <v>0.88893136077374335</v>
      </c>
      <c r="AJ66" s="167">
        <f t="shared" si="42"/>
        <v>0.88893136077374335</v>
      </c>
      <c r="AK66" s="167">
        <f t="shared" si="42"/>
        <v>0.88893136077374335</v>
      </c>
      <c r="AL66" s="167">
        <f t="shared" si="42"/>
        <v>0.88893136077374335</v>
      </c>
      <c r="AM66" s="167">
        <f t="shared" si="42"/>
        <v>0.88893136077374335</v>
      </c>
      <c r="AN66" s="167">
        <f t="shared" si="42"/>
        <v>0.88893136077374335</v>
      </c>
      <c r="AO66" s="167">
        <f t="shared" si="42"/>
        <v>0.88893136077374335</v>
      </c>
      <c r="AP66" s="167">
        <f t="shared" si="42"/>
        <v>0.88893136077374335</v>
      </c>
      <c r="AQ66" s="167">
        <f t="shared" si="42"/>
        <v>0.88893136077374335</v>
      </c>
      <c r="AR66" s="167">
        <f t="shared" si="42"/>
        <v>0.88893136077374335</v>
      </c>
      <c r="AS66" s="167">
        <f t="shared" si="42"/>
        <v>0.88893136077374335</v>
      </c>
      <c r="AT66" s="167">
        <f t="shared" si="42"/>
        <v>0.88893136077374335</v>
      </c>
      <c r="AU66" s="167">
        <f t="shared" si="42"/>
        <v>0.88893136077374335</v>
      </c>
      <c r="AV66" s="167">
        <f t="shared" si="42"/>
        <v>0.88893136077374335</v>
      </c>
      <c r="AW66" s="167">
        <f t="shared" si="42"/>
        <v>0.88893136077374335</v>
      </c>
      <c r="AX66" s="167">
        <f t="shared" si="42"/>
        <v>0.88893136077374335</v>
      </c>
      <c r="AY66" s="167">
        <f t="shared" si="42"/>
        <v>0.88893136077374335</v>
      </c>
      <c r="AZ66" s="167">
        <f t="shared" si="42"/>
        <v>0.88893136077374335</v>
      </c>
      <c r="BA66" s="167">
        <f t="shared" si="42"/>
        <v>0.88893136077374335</v>
      </c>
      <c r="BB66" s="167">
        <f t="shared" si="42"/>
        <v>0.88893136077374335</v>
      </c>
      <c r="BC66" s="167">
        <f t="shared" si="42"/>
        <v>0.88893136077374335</v>
      </c>
      <c r="BD66" s="167">
        <f t="shared" si="42"/>
        <v>0.88893136077374335</v>
      </c>
      <c r="BE66" s="167">
        <f t="shared" si="42"/>
        <v>0.88893136077374335</v>
      </c>
      <c r="BF66" s="167">
        <f t="shared" si="42"/>
        <v>0.88893136077374335</v>
      </c>
      <c r="BG66" s="167">
        <f t="shared" si="42"/>
        <v>0.88893136077374335</v>
      </c>
      <c r="BH66" s="167">
        <f t="shared" si="42"/>
        <v>0.88893136077374335</v>
      </c>
      <c r="BI66" s="167">
        <f t="shared" si="42"/>
        <v>0.88893136077374335</v>
      </c>
      <c r="BJ66" s="167">
        <f t="shared" si="42"/>
        <v>0.88893136077374335</v>
      </c>
      <c r="BK66" s="167">
        <f t="shared" si="42"/>
        <v>0.88893136077374335</v>
      </c>
      <c r="BL66" s="167">
        <f t="shared" si="42"/>
        <v>0.88893136077374335</v>
      </c>
      <c r="BM66" s="167">
        <f t="shared" si="42"/>
        <v>0.88893136077374335</v>
      </c>
      <c r="BN66" s="167">
        <f t="shared" si="42"/>
        <v>0.88893136077374335</v>
      </c>
      <c r="BO66" s="167">
        <f>BN66</f>
        <v>0.88893136077374335</v>
      </c>
      <c r="BP66" s="167">
        <f>BO66</f>
        <v>0.88893136077374335</v>
      </c>
      <c r="BQ66" s="140" t="s">
        <v>0</v>
      </c>
      <c r="BR66" s="138"/>
      <c r="BS66" s="138"/>
    </row>
    <row r="67" spans="1:71" outlineLevel="1"/>
    <row r="68" spans="1:71" outlineLevel="1">
      <c r="K68"/>
      <c r="BR68"/>
      <c r="BS68"/>
    </row>
    <row r="69" spans="1:71" ht="15.75" outlineLevel="1">
      <c r="B69" s="17" t="s">
        <v>178</v>
      </c>
      <c r="C69" s="17"/>
      <c r="D69" s="17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</row>
    <row r="70" spans="1:71" outlineLevel="1">
      <c r="P70" s="71"/>
      <c r="Q70" s="71"/>
      <c r="R70" s="71"/>
      <c r="S70" s="71"/>
      <c r="T70" s="71"/>
      <c r="U70" s="71"/>
      <c r="V70" s="71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  <c r="BC70" s="142"/>
      <c r="BD70" s="142"/>
      <c r="BE70" s="142"/>
      <c r="BF70" s="142"/>
      <c r="BG70" s="142"/>
      <c r="BH70" s="142"/>
      <c r="BI70" s="142"/>
      <c r="BJ70" s="142"/>
      <c r="BK70" s="142"/>
      <c r="BL70" s="142"/>
      <c r="BM70" s="142"/>
      <c r="BN70" s="142"/>
      <c r="BO70" s="142"/>
      <c r="BP70" s="142"/>
    </row>
    <row r="71" spans="1:71" s="79" customFormat="1" outlineLevel="1">
      <c r="A71" s="273"/>
      <c r="C71" s="52" t="s">
        <v>204</v>
      </c>
      <c r="K71" s="103"/>
      <c r="L71" s="81">
        <f t="array" ref="L71:BP71">L72:BP72+L73:BP73+L74:BP74+L75:BP75+L76:BP76</f>
        <v>111963</v>
      </c>
      <c r="M71" s="81">
        <v>111070</v>
      </c>
      <c r="N71" s="81">
        <v>231486</v>
      </c>
      <c r="O71" s="81">
        <v>428371</v>
      </c>
      <c r="P71" s="81">
        <v>1055328</v>
      </c>
      <c r="Q71" s="81">
        <v>1921896</v>
      </c>
      <c r="R71" s="81">
        <v>3083989</v>
      </c>
      <c r="S71" s="81">
        <v>4660451</v>
      </c>
      <c r="T71" s="81">
        <v>8026335</v>
      </c>
      <c r="U71" s="81">
        <v>10563986</v>
      </c>
      <c r="V71" s="81">
        <v>19729614</v>
      </c>
      <c r="W71" s="81">
        <v>30834670</v>
      </c>
      <c r="X71" s="81">
        <v>44962076.25</v>
      </c>
      <c r="Y71" s="81">
        <v>47950558.917005815</v>
      </c>
      <c r="Z71" s="81">
        <v>65413233.208502904</v>
      </c>
      <c r="AA71" s="81">
        <v>78234323</v>
      </c>
      <c r="AB71" s="81">
        <v>86620147.442677215</v>
      </c>
      <c r="AC71" s="81">
        <v>92813387.079348773</v>
      </c>
      <c r="AD71" s="81">
        <v>97415548.707800567</v>
      </c>
      <c r="AE71" s="81">
        <v>100939699.638089</v>
      </c>
      <c r="AF71" s="81">
        <v>103751776.49478269</v>
      </c>
      <c r="AG71" s="81">
        <v>106093232.57058898</v>
      </c>
      <c r="AH71" s="81">
        <v>107574058.33785579</v>
      </c>
      <c r="AI71" s="81">
        <v>109009210.75506288</v>
      </c>
      <c r="AJ71" s="81">
        <v>110036825.88079289</v>
      </c>
      <c r="AK71" s="81">
        <v>111043248.37868258</v>
      </c>
      <c r="AL71" s="81">
        <v>112023367.73006222</v>
      </c>
      <c r="AM71" s="81">
        <v>112975211.15325251</v>
      </c>
      <c r="AN71" s="81">
        <v>113900265.8527344</v>
      </c>
      <c r="AO71" s="81">
        <v>114799996.97164208</v>
      </c>
      <c r="AP71" s="81">
        <v>115680121.86087444</v>
      </c>
      <c r="AQ71" s="81">
        <v>116540029.40772851</v>
      </c>
      <c r="AR71" s="81">
        <v>117373408.83397983</v>
      </c>
      <c r="AS71" s="81">
        <v>118180303.42848614</v>
      </c>
      <c r="AT71" s="81">
        <v>118961959.41027126</v>
      </c>
      <c r="AU71" s="81">
        <v>119718653.48143283</v>
      </c>
      <c r="AV71" s="81">
        <v>120449030.30759799</v>
      </c>
      <c r="AW71" s="81">
        <v>121152208.74985689</v>
      </c>
      <c r="AX71" s="81">
        <v>121828513.22557569</v>
      </c>
      <c r="AY71" s="81">
        <v>122478821.59334148</v>
      </c>
      <c r="AZ71" s="81">
        <v>123103287.05009332</v>
      </c>
      <c r="BA71" s="81">
        <v>123700766.45071793</v>
      </c>
      <c r="BB71" s="81">
        <v>124270502.44669172</v>
      </c>
      <c r="BC71" s="81">
        <v>124812799.75448921</v>
      </c>
      <c r="BD71" s="81">
        <v>125328523.91745874</v>
      </c>
      <c r="BE71" s="81">
        <v>125818028.23952889</v>
      </c>
      <c r="BF71" s="81">
        <v>126280641.52102169</v>
      </c>
      <c r="BG71" s="81">
        <v>126715969.81049559</v>
      </c>
      <c r="BH71" s="81">
        <v>127124502.91804934</v>
      </c>
      <c r="BI71" s="81">
        <v>127491967.82389018</v>
      </c>
      <c r="BJ71" s="81">
        <v>127661763.58426899</v>
      </c>
      <c r="BK71" s="81">
        <v>127831785.72895782</v>
      </c>
      <c r="BL71" s="81">
        <v>128002034.56013438</v>
      </c>
      <c r="BM71" s="81">
        <v>128172510.38038008</v>
      </c>
      <c r="BN71" s="81">
        <v>128343213.4926808</v>
      </c>
      <c r="BO71" s="81">
        <v>128514144.20042729</v>
      </c>
      <c r="BP71" s="81">
        <v>128685302.80741577</v>
      </c>
      <c r="BR71" s="96"/>
      <c r="BS71" s="96"/>
    </row>
    <row r="72" spans="1:71" s="4" customFormat="1" outlineLevel="1">
      <c r="A72" s="273"/>
      <c r="D72" s="141" t="str">
        <f t="array" ref="D72:D76">Data.technologies</f>
        <v>Fija</v>
      </c>
      <c r="I72" t="s">
        <v>138</v>
      </c>
      <c r="J72" s="104" t="s">
        <v>85</v>
      </c>
      <c r="K72" s="103"/>
      <c r="L72" s="170">
        <f>SUM(L701:L703)</f>
        <v>111963</v>
      </c>
      <c r="M72" s="170">
        <f t="shared" ref="M72:X72" si="43">SUM(M701:M703)</f>
        <v>111070</v>
      </c>
      <c r="N72" s="170">
        <f t="shared" si="43"/>
        <v>231486</v>
      </c>
      <c r="O72" s="170">
        <f t="shared" si="43"/>
        <v>428371</v>
      </c>
      <c r="P72" s="170">
        <f t="shared" si="43"/>
        <v>1055328</v>
      </c>
      <c r="Q72" s="170">
        <f t="shared" si="43"/>
        <v>1921896</v>
      </c>
      <c r="R72" s="170">
        <f t="shared" si="43"/>
        <v>3083989</v>
      </c>
      <c r="S72" s="170">
        <f t="shared" si="43"/>
        <v>4560451</v>
      </c>
      <c r="T72" s="170">
        <f t="shared" si="43"/>
        <v>7526335</v>
      </c>
      <c r="U72" s="170">
        <f t="shared" si="43"/>
        <v>9563986</v>
      </c>
      <c r="V72" s="170">
        <f t="shared" si="43"/>
        <v>11323006</v>
      </c>
      <c r="W72" s="170">
        <f t="shared" si="43"/>
        <v>12217520</v>
      </c>
      <c r="X72" s="170">
        <f t="shared" si="43"/>
        <v>12654991.5</v>
      </c>
      <c r="Y72" s="177">
        <f>Y700</f>
        <v>13336156.917005815</v>
      </c>
      <c r="Z72" s="177">
        <f>Z700</f>
        <v>13960482.958502907</v>
      </c>
      <c r="AA72" s="177">
        <f>AA700</f>
        <v>14584809</v>
      </c>
      <c r="AB72" s="329">
        <f t="shared" ref="AB72:BN72" si="44">AB87</f>
        <v>15531204.600919221</v>
      </c>
      <c r="AC72" s="177">
        <f t="shared" si="44"/>
        <v>16439018.24552506</v>
      </c>
      <c r="AD72" s="177">
        <f t="shared" si="44"/>
        <v>17310168.10367623</v>
      </c>
      <c r="AE72" s="177">
        <f t="shared" si="44"/>
        <v>18147691.709044024</v>
      </c>
      <c r="AF72" s="177">
        <f t="shared" si="44"/>
        <v>18952490.692770936</v>
      </c>
      <c r="AG72" s="177">
        <f t="shared" si="44"/>
        <v>19722849.710201092</v>
      </c>
      <c r="AH72" s="177">
        <f t="shared" si="44"/>
        <v>20458890.622595541</v>
      </c>
      <c r="AI72" s="177">
        <f t="shared" si="44"/>
        <v>21163861.09569899</v>
      </c>
      <c r="AJ72" s="177">
        <f t="shared" si="44"/>
        <v>21476470.340329289</v>
      </c>
      <c r="AK72" s="177">
        <f t="shared" si="44"/>
        <v>21783861.033073496</v>
      </c>
      <c r="AL72" s="177">
        <f t="shared" si="44"/>
        <v>22081501.082363825</v>
      </c>
      <c r="AM72" s="177">
        <f t="shared" si="44"/>
        <v>22367599.393015973</v>
      </c>
      <c r="AN72" s="177">
        <f t="shared" si="44"/>
        <v>22643798.079854026</v>
      </c>
      <c r="AO72" s="177">
        <f t="shared" si="44"/>
        <v>22912575.001186214</v>
      </c>
      <c r="AP72" s="177">
        <f t="shared" si="44"/>
        <v>23179532.66641235</v>
      </c>
      <c r="AQ72" s="177">
        <f t="shared" si="44"/>
        <v>23441996.393577587</v>
      </c>
      <c r="AR72" s="177">
        <f t="shared" si="44"/>
        <v>23693344.429598194</v>
      </c>
      <c r="AS72" s="177">
        <f t="shared" si="44"/>
        <v>23934494.578278661</v>
      </c>
      <c r="AT72" s="177">
        <f t="shared" si="44"/>
        <v>24166914.841217216</v>
      </c>
      <c r="AU72" s="177">
        <f t="shared" si="44"/>
        <v>24390988.873121981</v>
      </c>
      <c r="AV72" s="177">
        <f t="shared" si="44"/>
        <v>24605388.265781023</v>
      </c>
      <c r="AW72" s="177">
        <f t="shared" si="44"/>
        <v>24809322.09094052</v>
      </c>
      <c r="AX72" s="177">
        <f t="shared" si="44"/>
        <v>25003238.198097944</v>
      </c>
      <c r="AY72" s="177">
        <f t="shared" si="44"/>
        <v>25188061.052781228</v>
      </c>
      <c r="AZ72" s="177">
        <f t="shared" si="44"/>
        <v>25363843.343166538</v>
      </c>
      <c r="BA72" s="177">
        <f t="shared" si="44"/>
        <v>25529317.827775214</v>
      </c>
      <c r="BB72" s="177">
        <f t="shared" si="44"/>
        <v>25683692.36713098</v>
      </c>
      <c r="BC72" s="177">
        <f t="shared" si="44"/>
        <v>25827247.359228887</v>
      </c>
      <c r="BD72" s="177">
        <f t="shared" si="44"/>
        <v>25960767.979016159</v>
      </c>
      <c r="BE72" s="177">
        <f t="shared" si="44"/>
        <v>26084409.262965225</v>
      </c>
      <c r="BF72" s="177">
        <f t="shared" si="44"/>
        <v>26197248.259576205</v>
      </c>
      <c r="BG72" s="177">
        <f t="shared" si="44"/>
        <v>26298692.075464342</v>
      </c>
      <c r="BH72" s="177">
        <f t="shared" si="44"/>
        <v>26389047.452712763</v>
      </c>
      <c r="BI72" s="177">
        <f t="shared" si="44"/>
        <v>26469061.715567421</v>
      </c>
      <c r="BJ72" s="177">
        <f t="shared" si="44"/>
        <v>26506592.956923001</v>
      </c>
      <c r="BK72" s="177">
        <f t="shared" si="44"/>
        <v>26544177.414901543</v>
      </c>
      <c r="BL72" s="177">
        <f t="shared" si="44"/>
        <v>26581815.164960437</v>
      </c>
      <c r="BM72" s="177">
        <f t="shared" si="44"/>
        <v>26619506.282664042</v>
      </c>
      <c r="BN72" s="177">
        <f t="shared" si="44"/>
        <v>26657250.843683872</v>
      </c>
      <c r="BO72" s="177">
        <f>BO87</f>
        <v>26695048.92379874</v>
      </c>
      <c r="BP72" s="177">
        <f>BP87</f>
        <v>26732900.598894905</v>
      </c>
    </row>
    <row r="73" spans="1:71" outlineLevel="1">
      <c r="D73" s="134" t="str">
        <v>Móvil</v>
      </c>
      <c r="I73" t="s">
        <v>138</v>
      </c>
      <c r="J73" s="53" t="s">
        <v>85</v>
      </c>
      <c r="S73" s="180">
        <f t="shared" ref="S73:AA73" si="45">S722</f>
        <v>100000</v>
      </c>
      <c r="T73" s="180">
        <f t="shared" si="45"/>
        <v>500000</v>
      </c>
      <c r="U73" s="180">
        <f t="shared" si="45"/>
        <v>1000000</v>
      </c>
      <c r="V73" s="180">
        <f t="shared" si="45"/>
        <v>8406608</v>
      </c>
      <c r="W73" s="180">
        <f t="shared" si="45"/>
        <v>18617150</v>
      </c>
      <c r="X73" s="180">
        <f t="shared" si="45"/>
        <v>32307084.75</v>
      </c>
      <c r="Y73" s="180">
        <f t="shared" si="45"/>
        <v>34614402</v>
      </c>
      <c r="Z73" s="180">
        <f t="shared" si="45"/>
        <v>51452750.25</v>
      </c>
      <c r="AA73" s="180">
        <f t="shared" si="45"/>
        <v>63649514</v>
      </c>
      <c r="AB73" s="329">
        <f t="shared" ref="AB73:BN73" si="46">AB101</f>
        <v>71088942.841757998</v>
      </c>
      <c r="AC73" s="177">
        <f t="shared" si="46"/>
        <v>76374368.833823711</v>
      </c>
      <c r="AD73" s="177">
        <f t="shared" si="46"/>
        <v>80105380.604124337</v>
      </c>
      <c r="AE73" s="177">
        <f t="shared" si="46"/>
        <v>82792007.929044977</v>
      </c>
      <c r="AF73" s="177">
        <f t="shared" si="46"/>
        <v>84799285.802011758</v>
      </c>
      <c r="AG73" s="177">
        <f t="shared" si="46"/>
        <v>86370382.860387892</v>
      </c>
      <c r="AH73" s="177">
        <f t="shared" si="46"/>
        <v>87115167.715260237</v>
      </c>
      <c r="AI73" s="177">
        <f t="shared" si="46"/>
        <v>87845349.659363896</v>
      </c>
      <c r="AJ73" s="177">
        <f t="shared" si="46"/>
        <v>88560355.540463597</v>
      </c>
      <c r="AK73" s="177">
        <f t="shared" si="46"/>
        <v>89259387.345609084</v>
      </c>
      <c r="AL73" s="177">
        <f t="shared" si="46"/>
        <v>89941866.647698388</v>
      </c>
      <c r="AM73" s="177">
        <f t="shared" si="46"/>
        <v>90607611.760236546</v>
      </c>
      <c r="AN73" s="177">
        <f t="shared" si="46"/>
        <v>91256467.772880375</v>
      </c>
      <c r="AO73" s="177">
        <f t="shared" si="46"/>
        <v>91887421.970455855</v>
      </c>
      <c r="AP73" s="177">
        <f t="shared" si="46"/>
        <v>92500589.194462091</v>
      </c>
      <c r="AQ73" s="177">
        <f t="shared" si="46"/>
        <v>93098033.014150918</v>
      </c>
      <c r="AR73" s="177">
        <f t="shared" si="46"/>
        <v>93680064.404381633</v>
      </c>
      <c r="AS73" s="177">
        <f t="shared" si="46"/>
        <v>94245808.850207478</v>
      </c>
      <c r="AT73" s="177">
        <f t="shared" si="46"/>
        <v>94795044.569054037</v>
      </c>
      <c r="AU73" s="177">
        <f t="shared" si="46"/>
        <v>95327664.608310848</v>
      </c>
      <c r="AV73" s="177">
        <f t="shared" si="46"/>
        <v>95843642.04181698</v>
      </c>
      <c r="AW73" s="177">
        <f t="shared" si="46"/>
        <v>96342886.658916369</v>
      </c>
      <c r="AX73" s="177">
        <f t="shared" si="46"/>
        <v>96825275.027477741</v>
      </c>
      <c r="AY73" s="177">
        <f t="shared" si="46"/>
        <v>97290760.54056026</v>
      </c>
      <c r="AZ73" s="177">
        <f t="shared" si="46"/>
        <v>97739443.706926793</v>
      </c>
      <c r="BA73" s="177">
        <f t="shared" si="46"/>
        <v>98171448.622942716</v>
      </c>
      <c r="BB73" s="177">
        <f t="shared" si="46"/>
        <v>98586810.079560742</v>
      </c>
      <c r="BC73" s="177">
        <f t="shared" si="46"/>
        <v>98985552.395260334</v>
      </c>
      <c r="BD73" s="177">
        <f t="shared" si="46"/>
        <v>99367755.938442588</v>
      </c>
      <c r="BE73" s="177">
        <f t="shared" si="46"/>
        <v>99733618.976563662</v>
      </c>
      <c r="BF73" s="177">
        <f t="shared" si="46"/>
        <v>100083393.26144549</v>
      </c>
      <c r="BG73" s="177">
        <f t="shared" si="46"/>
        <v>100417277.73503125</v>
      </c>
      <c r="BH73" s="177">
        <f t="shared" si="46"/>
        <v>100735455.46533658</v>
      </c>
      <c r="BI73" s="177">
        <f t="shared" si="46"/>
        <v>101022906.10832275</v>
      </c>
      <c r="BJ73" s="177">
        <f t="shared" si="46"/>
        <v>101155170.62734598</v>
      </c>
      <c r="BK73" s="177">
        <f t="shared" si="46"/>
        <v>101287608.31405628</v>
      </c>
      <c r="BL73" s="177">
        <f t="shared" si="46"/>
        <v>101420219.39517394</v>
      </c>
      <c r="BM73" s="177">
        <f t="shared" si="46"/>
        <v>101553004.09771603</v>
      </c>
      <c r="BN73" s="177">
        <f t="shared" si="46"/>
        <v>101685962.64899693</v>
      </c>
      <c r="BO73" s="177">
        <f>BO101</f>
        <v>101819095.27662855</v>
      </c>
      <c r="BP73" s="177">
        <f>BP101</f>
        <v>101952402.20852086</v>
      </c>
    </row>
    <row r="74" spans="1:71" outlineLevel="1">
      <c r="D74" s="134" t="str">
        <v>otras</v>
      </c>
      <c r="I74" t="s">
        <v>138</v>
      </c>
      <c r="J74" s="53" t="s">
        <v>85</v>
      </c>
      <c r="U74" s="71"/>
      <c r="V74" s="71"/>
      <c r="W74" s="71"/>
      <c r="X74" s="71"/>
      <c r="Y74" s="71"/>
      <c r="Z74" s="71"/>
      <c r="AA74" s="71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2"/>
      <c r="BG74" s="142"/>
      <c r="BH74" s="142"/>
      <c r="BI74" s="142"/>
      <c r="BJ74" s="142"/>
      <c r="BK74" s="142"/>
      <c r="BL74" s="142"/>
      <c r="BM74" s="142"/>
      <c r="BN74" s="142"/>
      <c r="BO74" s="142"/>
      <c r="BP74" s="142"/>
    </row>
    <row r="75" spans="1:71" outlineLevel="1">
      <c r="D75" s="134" t="str">
        <v>otras</v>
      </c>
      <c r="I75" t="s">
        <v>138</v>
      </c>
      <c r="J75" s="53" t="s">
        <v>85</v>
      </c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  <c r="BC75" s="142"/>
      <c r="BD75" s="142"/>
      <c r="BE75" s="142"/>
      <c r="BF75" s="142"/>
      <c r="BG75" s="142"/>
      <c r="BH75" s="142"/>
      <c r="BI75" s="142"/>
      <c r="BJ75" s="142"/>
      <c r="BK75" s="142"/>
      <c r="BL75" s="142"/>
      <c r="BM75" s="142"/>
      <c r="BN75" s="142"/>
      <c r="BO75" s="142"/>
      <c r="BP75" s="142"/>
    </row>
    <row r="76" spans="1:71" outlineLevel="1">
      <c r="D76" s="134" t="str">
        <v>otras</v>
      </c>
      <c r="I76" t="s">
        <v>138</v>
      </c>
      <c r="J76" s="53" t="s">
        <v>85</v>
      </c>
    </row>
    <row r="77" spans="1:71" outlineLevel="1"/>
    <row r="78" spans="1:71" s="79" customFormat="1" outlineLevel="1">
      <c r="A78" s="273"/>
      <c r="C78" s="52" t="s">
        <v>462</v>
      </c>
      <c r="K78" s="10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R78" s="96"/>
      <c r="BS78" s="96"/>
    </row>
    <row r="79" spans="1:71" s="142" customFormat="1" outlineLevel="1">
      <c r="A79" s="276"/>
      <c r="D79" s="143" t="str">
        <f t="array" ref="D79:D83">Data.technologies</f>
        <v>Fija</v>
      </c>
      <c r="I79" t="s">
        <v>138</v>
      </c>
      <c r="J79" s="144" t="s">
        <v>85</v>
      </c>
      <c r="K79" s="145"/>
      <c r="L79" s="265">
        <f t="shared" ref="L79:BO79" si="47">L72/L$31</f>
        <v>5.027770547969196E-3</v>
      </c>
      <c r="M79" s="265">
        <f t="shared" si="47"/>
        <v>4.8766549640119373E-3</v>
      </c>
      <c r="N79" s="265">
        <f t="shared" si="47"/>
        <v>9.9423610552401096E-3</v>
      </c>
      <c r="O79" s="265">
        <f t="shared" si="47"/>
        <v>1.800654293787321E-2</v>
      </c>
      <c r="P79" s="265">
        <f t="shared" si="47"/>
        <v>4.3435064420644869E-2</v>
      </c>
      <c r="Q79" s="265">
        <f t="shared" si="47"/>
        <v>7.7484480595074304E-2</v>
      </c>
      <c r="R79" s="265">
        <f t="shared" si="47"/>
        <v>0.12192597043014004</v>
      </c>
      <c r="S79" s="265">
        <f t="shared" si="47"/>
        <v>0.17686951290319994</v>
      </c>
      <c r="T79" s="265">
        <f t="shared" si="47"/>
        <v>0.28644918733538527</v>
      </c>
      <c r="U79" s="265">
        <f t="shared" si="47"/>
        <v>0.35733299033653459</v>
      </c>
      <c r="V79" s="265">
        <f t="shared" si="47"/>
        <v>0.41544336634658913</v>
      </c>
      <c r="W79" s="265">
        <f t="shared" si="47"/>
        <v>0.43893969619752959</v>
      </c>
      <c r="X79" s="265">
        <f t="shared" si="47"/>
        <v>0.4454053036018088</v>
      </c>
      <c r="Y79" s="265">
        <f t="shared" si="47"/>
        <v>0.4600508335609334</v>
      </c>
      <c r="Z79" s="265">
        <f t="shared" si="47"/>
        <v>0.47223923951545166</v>
      </c>
      <c r="AA79" s="265">
        <f t="shared" si="47"/>
        <v>0.48399910267043916</v>
      </c>
      <c r="AB79" s="265">
        <f t="shared" si="47"/>
        <v>0.50586134063123378</v>
      </c>
      <c r="AC79" s="265">
        <f t="shared" si="47"/>
        <v>0.52576985876844295</v>
      </c>
      <c r="AD79" s="265">
        <f t="shared" si="47"/>
        <v>0.54389074882091126</v>
      </c>
      <c r="AE79" s="265">
        <f t="shared" si="47"/>
        <v>0.56038556891951352</v>
      </c>
      <c r="AF79" s="265">
        <f t="shared" si="47"/>
        <v>0.57540735645537222</v>
      </c>
      <c r="AG79" s="265">
        <f t="shared" si="47"/>
        <v>0.58909845731532595</v>
      </c>
      <c r="AH79" s="265">
        <f t="shared" si="47"/>
        <v>0.60158958106423355</v>
      </c>
      <c r="AI79" s="265">
        <f t="shared" si="47"/>
        <v>0.61299965602715989</v>
      </c>
      <c r="AJ79" s="265">
        <f t="shared" si="47"/>
        <v>0.61299965602715989</v>
      </c>
      <c r="AK79" s="265">
        <f t="shared" si="47"/>
        <v>0.61299965602715989</v>
      </c>
      <c r="AL79" s="265">
        <f t="shared" si="47"/>
        <v>0.61299965602715989</v>
      </c>
      <c r="AM79" s="265">
        <f t="shared" si="47"/>
        <v>0.61299965602715989</v>
      </c>
      <c r="AN79" s="265">
        <f t="shared" si="47"/>
        <v>0.61299965602715989</v>
      </c>
      <c r="AO79" s="265">
        <f t="shared" si="47"/>
        <v>0.61299965602715989</v>
      </c>
      <c r="AP79" s="265">
        <f t="shared" si="47"/>
        <v>0.61299965602715989</v>
      </c>
      <c r="AQ79" s="265">
        <f t="shared" si="47"/>
        <v>0.61299965602715989</v>
      </c>
      <c r="AR79" s="265">
        <f t="shared" si="47"/>
        <v>0.61299965602715989</v>
      </c>
      <c r="AS79" s="265">
        <f t="shared" si="47"/>
        <v>0.61299965602715989</v>
      </c>
      <c r="AT79" s="265">
        <f t="shared" si="47"/>
        <v>0.61299965602715989</v>
      </c>
      <c r="AU79" s="265">
        <f t="shared" si="47"/>
        <v>0.61299965602715989</v>
      </c>
      <c r="AV79" s="265">
        <f t="shared" si="47"/>
        <v>0.61299965602715989</v>
      </c>
      <c r="AW79" s="265">
        <f t="shared" si="47"/>
        <v>0.61299965602715989</v>
      </c>
      <c r="AX79" s="265">
        <f t="shared" si="47"/>
        <v>0.61299965602715989</v>
      </c>
      <c r="AY79" s="265">
        <f t="shared" si="47"/>
        <v>0.61299965602715989</v>
      </c>
      <c r="AZ79" s="265">
        <f t="shared" si="47"/>
        <v>0.61299965602715989</v>
      </c>
      <c r="BA79" s="265">
        <f t="shared" si="47"/>
        <v>0.61299965602715989</v>
      </c>
      <c r="BB79" s="265">
        <f t="shared" si="47"/>
        <v>0.61299965602715989</v>
      </c>
      <c r="BC79" s="265">
        <f t="shared" si="47"/>
        <v>0.61299965602715989</v>
      </c>
      <c r="BD79" s="265">
        <f t="shared" si="47"/>
        <v>0.61299965602715989</v>
      </c>
      <c r="BE79" s="265">
        <f t="shared" si="47"/>
        <v>0.61299965602715989</v>
      </c>
      <c r="BF79" s="265">
        <f t="shared" si="47"/>
        <v>0.61299965602715989</v>
      </c>
      <c r="BG79" s="265">
        <f t="shared" si="47"/>
        <v>0.61299965602715989</v>
      </c>
      <c r="BH79" s="265">
        <f t="shared" si="47"/>
        <v>0.61299965602715989</v>
      </c>
      <c r="BI79" s="265">
        <f t="shared" si="47"/>
        <v>0.61299965602715989</v>
      </c>
      <c r="BJ79" s="265">
        <f t="shared" si="47"/>
        <v>0.61299965602715989</v>
      </c>
      <c r="BK79" s="265">
        <f t="shared" si="47"/>
        <v>0.61299965602715989</v>
      </c>
      <c r="BL79" s="265">
        <f t="shared" si="47"/>
        <v>0.61299965602715989</v>
      </c>
      <c r="BM79" s="265">
        <f t="shared" si="47"/>
        <v>0.61299965602715989</v>
      </c>
      <c r="BN79" s="265">
        <f t="shared" si="47"/>
        <v>0.61299965602715989</v>
      </c>
      <c r="BO79" s="265">
        <f t="shared" si="47"/>
        <v>0.61299965602715989</v>
      </c>
      <c r="BP79" s="265">
        <f>BP72/BP$31</f>
        <v>0.61299965602715989</v>
      </c>
    </row>
    <row r="80" spans="1:71" outlineLevel="1">
      <c r="D80" s="147" t="str">
        <v>Móvil</v>
      </c>
      <c r="I80" t="s">
        <v>138</v>
      </c>
      <c r="J80" s="148" t="s">
        <v>85</v>
      </c>
      <c r="K80" s="145"/>
      <c r="L80" s="265">
        <f t="shared" ref="L80:BO80" si="48">L73/L$30</f>
        <v>0</v>
      </c>
      <c r="M80" s="265">
        <f t="shared" si="48"/>
        <v>0</v>
      </c>
      <c r="N80" s="265">
        <f t="shared" si="48"/>
        <v>0</v>
      </c>
      <c r="O80" s="265">
        <f t="shared" si="48"/>
        <v>0</v>
      </c>
      <c r="P80" s="265">
        <f t="shared" si="48"/>
        <v>0</v>
      </c>
      <c r="Q80" s="265">
        <f t="shared" si="48"/>
        <v>0</v>
      </c>
      <c r="R80" s="265">
        <f t="shared" si="48"/>
        <v>0</v>
      </c>
      <c r="S80" s="265">
        <f t="shared" si="48"/>
        <v>9.3551803487925572E-4</v>
      </c>
      <c r="T80" s="265">
        <f t="shared" si="48"/>
        <v>4.599508047658042E-3</v>
      </c>
      <c r="U80" s="265">
        <f t="shared" si="48"/>
        <v>9.0479798810567044E-3</v>
      </c>
      <c r="V80" s="265">
        <f t="shared" si="48"/>
        <v>7.4834138114528687E-2</v>
      </c>
      <c r="W80" s="265">
        <f t="shared" si="48"/>
        <v>0.1637340457612006</v>
      </c>
      <c r="X80" s="265">
        <f t="shared" si="48"/>
        <v>0.28086123180747208</v>
      </c>
      <c r="Y80" s="265">
        <f t="shared" si="48"/>
        <v>0.29755886247427887</v>
      </c>
      <c r="Z80" s="265">
        <f t="shared" si="48"/>
        <v>0.43751072344519987</v>
      </c>
      <c r="AA80" s="265">
        <f t="shared" si="48"/>
        <v>0.53552588510472199</v>
      </c>
      <c r="AB80" s="265">
        <f t="shared" si="48"/>
        <v>0.5920048704252403</v>
      </c>
      <c r="AC80" s="265">
        <f t="shared" si="48"/>
        <v>0.62970666748890702</v>
      </c>
      <c r="AD80" s="265">
        <f t="shared" si="48"/>
        <v>0.65411580577750739</v>
      </c>
      <c r="AE80" s="265">
        <f t="shared" si="48"/>
        <v>0.669764648822048</v>
      </c>
      <c r="AF80" s="265">
        <f t="shared" si="48"/>
        <v>0.67982040382051601</v>
      </c>
      <c r="AG80" s="265">
        <f t="shared" si="48"/>
        <v>0.68633987421570219</v>
      </c>
      <c r="AH80" s="265">
        <f t="shared" si="48"/>
        <v>0.68633987421570231</v>
      </c>
      <c r="AI80" s="265">
        <f t="shared" si="48"/>
        <v>0.68633987421570219</v>
      </c>
      <c r="AJ80" s="265">
        <f t="shared" si="48"/>
        <v>0.68633987421570219</v>
      </c>
      <c r="AK80" s="265">
        <f t="shared" si="48"/>
        <v>0.68633987421570219</v>
      </c>
      <c r="AL80" s="265">
        <f t="shared" si="48"/>
        <v>0.68633987421570219</v>
      </c>
      <c r="AM80" s="265">
        <f t="shared" si="48"/>
        <v>0.68633987421570219</v>
      </c>
      <c r="AN80" s="265">
        <f t="shared" si="48"/>
        <v>0.68633987421570219</v>
      </c>
      <c r="AO80" s="265">
        <f t="shared" si="48"/>
        <v>0.68633987421570219</v>
      </c>
      <c r="AP80" s="265">
        <f t="shared" si="48"/>
        <v>0.68633987421570219</v>
      </c>
      <c r="AQ80" s="265">
        <f t="shared" si="48"/>
        <v>0.68633987421570219</v>
      </c>
      <c r="AR80" s="265">
        <f t="shared" si="48"/>
        <v>0.68633987421570219</v>
      </c>
      <c r="AS80" s="265">
        <f t="shared" si="48"/>
        <v>0.68633987421570219</v>
      </c>
      <c r="AT80" s="265">
        <f t="shared" si="48"/>
        <v>0.68633987421570219</v>
      </c>
      <c r="AU80" s="265">
        <f t="shared" si="48"/>
        <v>0.68633987421570219</v>
      </c>
      <c r="AV80" s="265">
        <f t="shared" si="48"/>
        <v>0.68633987421570219</v>
      </c>
      <c r="AW80" s="265">
        <f t="shared" si="48"/>
        <v>0.68633987421570219</v>
      </c>
      <c r="AX80" s="265">
        <f t="shared" si="48"/>
        <v>0.68633987421570219</v>
      </c>
      <c r="AY80" s="265">
        <f t="shared" si="48"/>
        <v>0.68633987421570219</v>
      </c>
      <c r="AZ80" s="265">
        <f t="shared" si="48"/>
        <v>0.68633987421570219</v>
      </c>
      <c r="BA80" s="265">
        <f t="shared" si="48"/>
        <v>0.68633987421570219</v>
      </c>
      <c r="BB80" s="265">
        <f t="shared" si="48"/>
        <v>0.68633987421570219</v>
      </c>
      <c r="BC80" s="265">
        <f t="shared" si="48"/>
        <v>0.68633987421570219</v>
      </c>
      <c r="BD80" s="265">
        <f t="shared" si="48"/>
        <v>0.68633987421570219</v>
      </c>
      <c r="BE80" s="265">
        <f t="shared" si="48"/>
        <v>0.68633987421570219</v>
      </c>
      <c r="BF80" s="265">
        <f t="shared" si="48"/>
        <v>0.68633987421570219</v>
      </c>
      <c r="BG80" s="265">
        <f t="shared" si="48"/>
        <v>0.68633987421570219</v>
      </c>
      <c r="BH80" s="265">
        <f t="shared" si="48"/>
        <v>0.68633987421570219</v>
      </c>
      <c r="BI80" s="265">
        <f t="shared" si="48"/>
        <v>0.68633987421570219</v>
      </c>
      <c r="BJ80" s="265">
        <f t="shared" si="48"/>
        <v>0.68633987421570219</v>
      </c>
      <c r="BK80" s="265">
        <f t="shared" si="48"/>
        <v>0.68633987421570219</v>
      </c>
      <c r="BL80" s="265">
        <f t="shared" si="48"/>
        <v>0.68633987421570219</v>
      </c>
      <c r="BM80" s="265">
        <f t="shared" si="48"/>
        <v>0.68633987421570219</v>
      </c>
      <c r="BN80" s="265">
        <f t="shared" si="48"/>
        <v>0.68633987421570219</v>
      </c>
      <c r="BO80" s="265">
        <f t="shared" si="48"/>
        <v>0.68633987421570219</v>
      </c>
      <c r="BP80" s="265">
        <f>BP73/BP$30</f>
        <v>0.68633987421570219</v>
      </c>
      <c r="BR80" s="149"/>
      <c r="BS80" s="149"/>
    </row>
    <row r="81" spans="2:71" outlineLevel="1">
      <c r="D81" s="134" t="str">
        <v>otras</v>
      </c>
      <c r="I81" t="s">
        <v>138</v>
      </c>
      <c r="J81" s="53" t="s">
        <v>85</v>
      </c>
    </row>
    <row r="82" spans="2:71" outlineLevel="1">
      <c r="D82" s="134" t="str">
        <v>otras</v>
      </c>
      <c r="I82" t="s">
        <v>138</v>
      </c>
      <c r="J82" s="53" t="s">
        <v>85</v>
      </c>
    </row>
    <row r="83" spans="2:71" outlineLevel="1">
      <c r="D83" s="134" t="str">
        <v>otras</v>
      </c>
      <c r="I83" t="s">
        <v>138</v>
      </c>
      <c r="J83" s="53" t="s">
        <v>85</v>
      </c>
    </row>
    <row r="84" spans="2:71" outlineLevel="1">
      <c r="K84"/>
      <c r="BR84"/>
      <c r="BS84"/>
    </row>
    <row r="85" spans="2:71" outlineLevel="1">
      <c r="C85" s="16" t="s">
        <v>519</v>
      </c>
    </row>
    <row r="86" spans="2:71" outlineLevel="1">
      <c r="D86" s="53" t="s">
        <v>205</v>
      </c>
      <c r="G86" s="53"/>
      <c r="H86" s="292" t="s">
        <v>189</v>
      </c>
      <c r="I86" t="s">
        <v>138</v>
      </c>
      <c r="J86" s="53" t="s">
        <v>86</v>
      </c>
      <c r="L86" s="178">
        <f t="shared" ref="L86:V86" si="49">L87/L$31</f>
        <v>5.027770547969196E-3</v>
      </c>
      <c r="M86" s="178">
        <f t="shared" si="49"/>
        <v>4.8766549640119373E-3</v>
      </c>
      <c r="N86" s="178">
        <f t="shared" si="49"/>
        <v>9.9423610552401096E-3</v>
      </c>
      <c r="O86" s="178">
        <f t="shared" si="49"/>
        <v>1.800654293787321E-2</v>
      </c>
      <c r="P86" s="178">
        <f t="shared" si="49"/>
        <v>4.3435064420644869E-2</v>
      </c>
      <c r="Q86" s="178">
        <f t="shared" si="49"/>
        <v>7.7484480595074304E-2</v>
      </c>
      <c r="R86" s="178">
        <f t="shared" si="49"/>
        <v>0.12192597043014004</v>
      </c>
      <c r="S86" s="178">
        <f t="shared" si="49"/>
        <v>0.17686951290319994</v>
      </c>
      <c r="T86" s="178">
        <f t="shared" si="49"/>
        <v>0.28644918733538527</v>
      </c>
      <c r="U86" s="178">
        <f t="shared" si="49"/>
        <v>0.35733299033653459</v>
      </c>
      <c r="V86" s="178">
        <f t="shared" si="49"/>
        <v>0.41544336634658913</v>
      </c>
      <c r="W86" s="178">
        <f>W87/W$31</f>
        <v>0.43893969619752959</v>
      </c>
      <c r="X86" s="178">
        <f>X87/X$31</f>
        <v>0.4454053036018088</v>
      </c>
      <c r="Y86" s="178">
        <f>Y87/Y$31</f>
        <v>0.4600508335609334</v>
      </c>
      <c r="Z86" s="178">
        <f>Z87/Z$31</f>
        <v>0.47223923951545166</v>
      </c>
      <c r="AA86" s="178">
        <f>AA87/AA$31</f>
        <v>0.48399910267043916</v>
      </c>
      <c r="AB86" s="178">
        <f t="shared" ref="AB86:AI86" si="50">AB88</f>
        <v>0.50586134063123378</v>
      </c>
      <c r="AC86" s="178">
        <f t="shared" si="50"/>
        <v>0.52576985876844295</v>
      </c>
      <c r="AD86" s="178">
        <f t="shared" si="50"/>
        <v>0.54389074882091126</v>
      </c>
      <c r="AE86" s="178">
        <f t="shared" si="50"/>
        <v>0.56038556891951352</v>
      </c>
      <c r="AF86" s="178">
        <f t="shared" si="50"/>
        <v>0.57540735645537222</v>
      </c>
      <c r="AG86" s="178">
        <f t="shared" si="50"/>
        <v>0.58909845731532595</v>
      </c>
      <c r="AH86" s="178">
        <f t="shared" si="50"/>
        <v>0.60158958106423355</v>
      </c>
      <c r="AI86" s="178">
        <f t="shared" si="50"/>
        <v>0.61299965602715989</v>
      </c>
      <c r="AJ86" s="178">
        <f t="shared" ref="AJ86:BN86" si="51">AI86</f>
        <v>0.61299965602715989</v>
      </c>
      <c r="AK86" s="178">
        <f t="shared" si="51"/>
        <v>0.61299965602715989</v>
      </c>
      <c r="AL86" s="178">
        <f t="shared" si="51"/>
        <v>0.61299965602715989</v>
      </c>
      <c r="AM86" s="178">
        <f t="shared" si="51"/>
        <v>0.61299965602715989</v>
      </c>
      <c r="AN86" s="178">
        <f t="shared" si="51"/>
        <v>0.61299965602715989</v>
      </c>
      <c r="AO86" s="178">
        <f t="shared" si="51"/>
        <v>0.61299965602715989</v>
      </c>
      <c r="AP86" s="178">
        <f t="shared" si="51"/>
        <v>0.61299965602715989</v>
      </c>
      <c r="AQ86" s="178">
        <f t="shared" si="51"/>
        <v>0.61299965602715989</v>
      </c>
      <c r="AR86" s="178">
        <f t="shared" si="51"/>
        <v>0.61299965602715989</v>
      </c>
      <c r="AS86" s="178">
        <f t="shared" si="51"/>
        <v>0.61299965602715989</v>
      </c>
      <c r="AT86" s="178">
        <f t="shared" si="51"/>
        <v>0.61299965602715989</v>
      </c>
      <c r="AU86" s="178">
        <f t="shared" si="51"/>
        <v>0.61299965602715989</v>
      </c>
      <c r="AV86" s="178">
        <f t="shared" si="51"/>
        <v>0.61299965602715989</v>
      </c>
      <c r="AW86" s="178">
        <f t="shared" si="51"/>
        <v>0.61299965602715989</v>
      </c>
      <c r="AX86" s="178">
        <f t="shared" si="51"/>
        <v>0.61299965602715989</v>
      </c>
      <c r="AY86" s="178">
        <f t="shared" si="51"/>
        <v>0.61299965602715989</v>
      </c>
      <c r="AZ86" s="178">
        <f t="shared" si="51"/>
        <v>0.61299965602715989</v>
      </c>
      <c r="BA86" s="178">
        <f t="shared" si="51"/>
        <v>0.61299965602715989</v>
      </c>
      <c r="BB86" s="178">
        <f t="shared" si="51"/>
        <v>0.61299965602715989</v>
      </c>
      <c r="BC86" s="178">
        <f t="shared" si="51"/>
        <v>0.61299965602715989</v>
      </c>
      <c r="BD86" s="178">
        <f t="shared" si="51"/>
        <v>0.61299965602715989</v>
      </c>
      <c r="BE86" s="178">
        <f t="shared" si="51"/>
        <v>0.61299965602715989</v>
      </c>
      <c r="BF86" s="178">
        <f t="shared" si="51"/>
        <v>0.61299965602715989</v>
      </c>
      <c r="BG86" s="178">
        <f t="shared" si="51"/>
        <v>0.61299965602715989</v>
      </c>
      <c r="BH86" s="178">
        <f t="shared" si="51"/>
        <v>0.61299965602715989</v>
      </c>
      <c r="BI86" s="178">
        <f t="shared" si="51"/>
        <v>0.61299965602715989</v>
      </c>
      <c r="BJ86" s="178">
        <f t="shared" si="51"/>
        <v>0.61299965602715989</v>
      </c>
      <c r="BK86" s="178">
        <f t="shared" si="51"/>
        <v>0.61299965602715989</v>
      </c>
      <c r="BL86" s="178">
        <f t="shared" si="51"/>
        <v>0.61299965602715989</v>
      </c>
      <c r="BM86" s="178">
        <f t="shared" si="51"/>
        <v>0.61299965602715989</v>
      </c>
      <c r="BN86" s="178">
        <f t="shared" si="51"/>
        <v>0.61299965602715989</v>
      </c>
      <c r="BO86" s="178">
        <f>BN86</f>
        <v>0.61299965602715989</v>
      </c>
      <c r="BP86" s="178">
        <f>BO86</f>
        <v>0.61299965602715989</v>
      </c>
    </row>
    <row r="87" spans="2:71" outlineLevel="1">
      <c r="B87" s="273"/>
      <c r="D87" s="53" t="s">
        <v>206</v>
      </c>
      <c r="I87" t="s">
        <v>138</v>
      </c>
      <c r="J87" s="53" t="s">
        <v>85</v>
      </c>
      <c r="L87" s="177">
        <f t="shared" ref="L87:V87" si="52">L72</f>
        <v>111963</v>
      </c>
      <c r="M87" s="177">
        <f t="shared" si="52"/>
        <v>111070</v>
      </c>
      <c r="N87" s="177">
        <f t="shared" si="52"/>
        <v>231486</v>
      </c>
      <c r="O87" s="177">
        <f t="shared" si="52"/>
        <v>428371</v>
      </c>
      <c r="P87" s="177">
        <f t="shared" si="52"/>
        <v>1055328</v>
      </c>
      <c r="Q87" s="177">
        <f t="shared" si="52"/>
        <v>1921896</v>
      </c>
      <c r="R87" s="177">
        <f t="shared" si="52"/>
        <v>3083989</v>
      </c>
      <c r="S87" s="177">
        <f t="shared" si="52"/>
        <v>4560451</v>
      </c>
      <c r="T87" s="177">
        <f t="shared" si="52"/>
        <v>7526335</v>
      </c>
      <c r="U87" s="177">
        <f t="shared" si="52"/>
        <v>9563986</v>
      </c>
      <c r="V87" s="177">
        <f t="shared" si="52"/>
        <v>11323006</v>
      </c>
      <c r="W87" s="177">
        <f>W72</f>
        <v>12217520</v>
      </c>
      <c r="X87" s="177">
        <f>X72</f>
        <v>12654991.5</v>
      </c>
      <c r="Y87" s="177">
        <f>Y72</f>
        <v>13336156.917005815</v>
      </c>
      <c r="Z87" s="177">
        <f>Z72</f>
        <v>13960482.958502907</v>
      </c>
      <c r="AA87" s="177">
        <f>AA72</f>
        <v>14584809</v>
      </c>
      <c r="AB87" s="50">
        <f t="shared" ref="AB87:BP87" si="53">AB24*AB86</f>
        <v>15531204.600919221</v>
      </c>
      <c r="AC87" s="50">
        <f t="shared" si="53"/>
        <v>16439018.24552506</v>
      </c>
      <c r="AD87" s="50">
        <f t="shared" si="53"/>
        <v>17310168.10367623</v>
      </c>
      <c r="AE87" s="50">
        <f t="shared" si="53"/>
        <v>18147691.709044024</v>
      </c>
      <c r="AF87" s="50">
        <f t="shared" si="53"/>
        <v>18952490.692770936</v>
      </c>
      <c r="AG87" s="50">
        <f t="shared" si="53"/>
        <v>19722849.710201092</v>
      </c>
      <c r="AH87" s="50">
        <f t="shared" si="53"/>
        <v>20458890.622595541</v>
      </c>
      <c r="AI87" s="50">
        <f t="shared" si="53"/>
        <v>21163861.09569899</v>
      </c>
      <c r="AJ87" s="50">
        <f t="shared" si="53"/>
        <v>21476470.340329289</v>
      </c>
      <c r="AK87" s="50">
        <f t="shared" si="53"/>
        <v>21783861.033073496</v>
      </c>
      <c r="AL87" s="50">
        <f t="shared" si="53"/>
        <v>22081501.082363825</v>
      </c>
      <c r="AM87" s="50">
        <f t="shared" si="53"/>
        <v>22367599.393015973</v>
      </c>
      <c r="AN87" s="50">
        <f t="shared" si="53"/>
        <v>22643798.079854026</v>
      </c>
      <c r="AO87" s="50">
        <f t="shared" si="53"/>
        <v>22912575.001186214</v>
      </c>
      <c r="AP87" s="50">
        <f t="shared" si="53"/>
        <v>23179532.66641235</v>
      </c>
      <c r="AQ87" s="50">
        <f t="shared" si="53"/>
        <v>23441996.393577587</v>
      </c>
      <c r="AR87" s="50">
        <f t="shared" si="53"/>
        <v>23693344.429598194</v>
      </c>
      <c r="AS87" s="50">
        <f t="shared" si="53"/>
        <v>23934494.578278661</v>
      </c>
      <c r="AT87" s="50">
        <f t="shared" si="53"/>
        <v>24166914.841217216</v>
      </c>
      <c r="AU87" s="50">
        <f t="shared" si="53"/>
        <v>24390988.873121981</v>
      </c>
      <c r="AV87" s="50">
        <f t="shared" si="53"/>
        <v>24605388.265781023</v>
      </c>
      <c r="AW87" s="50">
        <f t="shared" si="53"/>
        <v>24809322.09094052</v>
      </c>
      <c r="AX87" s="50">
        <f t="shared" si="53"/>
        <v>25003238.198097944</v>
      </c>
      <c r="AY87" s="50">
        <f t="shared" si="53"/>
        <v>25188061.052781228</v>
      </c>
      <c r="AZ87" s="50">
        <f t="shared" si="53"/>
        <v>25363843.343166538</v>
      </c>
      <c r="BA87" s="50">
        <f t="shared" si="53"/>
        <v>25529317.827775214</v>
      </c>
      <c r="BB87" s="50">
        <f t="shared" si="53"/>
        <v>25683692.36713098</v>
      </c>
      <c r="BC87" s="50">
        <f t="shared" si="53"/>
        <v>25827247.359228887</v>
      </c>
      <c r="BD87" s="50">
        <f t="shared" si="53"/>
        <v>25960767.979016159</v>
      </c>
      <c r="BE87" s="50">
        <f t="shared" si="53"/>
        <v>26084409.262965225</v>
      </c>
      <c r="BF87" s="50">
        <f t="shared" si="53"/>
        <v>26197248.259576205</v>
      </c>
      <c r="BG87" s="50">
        <f t="shared" si="53"/>
        <v>26298692.075464342</v>
      </c>
      <c r="BH87" s="50">
        <f t="shared" si="53"/>
        <v>26389047.452712763</v>
      </c>
      <c r="BI87" s="50">
        <f t="shared" si="53"/>
        <v>26469061.715567421</v>
      </c>
      <c r="BJ87" s="50">
        <f t="shared" si="53"/>
        <v>26506592.956923001</v>
      </c>
      <c r="BK87" s="50">
        <f t="shared" si="53"/>
        <v>26544177.414901543</v>
      </c>
      <c r="BL87" s="50">
        <f t="shared" si="53"/>
        <v>26581815.164960437</v>
      </c>
      <c r="BM87" s="50">
        <f t="shared" si="53"/>
        <v>26619506.282664042</v>
      </c>
      <c r="BN87" s="50">
        <f t="shared" si="53"/>
        <v>26657250.843683872</v>
      </c>
      <c r="BO87" s="50">
        <f t="shared" si="53"/>
        <v>26695048.92379874</v>
      </c>
      <c r="BP87" s="50">
        <f t="shared" si="53"/>
        <v>26732900.598894905</v>
      </c>
    </row>
    <row r="88" spans="2:71" outlineLevel="1">
      <c r="D88" t="s">
        <v>18</v>
      </c>
      <c r="I88" t="s">
        <v>138</v>
      </c>
      <c r="J88" s="148" t="s">
        <v>86</v>
      </c>
      <c r="K88" s="145"/>
      <c r="L88" s="265">
        <f t="shared" ref="L88:AQ88" si="54">Saturation.Broadband.Fixed/(1+EXP(-A.Broadband.Fixed-B.Broadband.Fixed*LN(L$3-Base.Broadband.Fixed)))</f>
        <v>5.0277705479691943E-3</v>
      </c>
      <c r="M88" s="265">
        <f t="shared" si="54"/>
        <v>1.9654669589739122E-2</v>
      </c>
      <c r="N88" s="265">
        <f t="shared" si="54"/>
        <v>4.2780235457117559E-2</v>
      </c>
      <c r="O88" s="265">
        <f t="shared" si="54"/>
        <v>7.283516001572167E-2</v>
      </c>
      <c r="P88" s="265">
        <f t="shared" si="54"/>
        <v>0.108008672143335</v>
      </c>
      <c r="Q88" s="265">
        <f t="shared" si="54"/>
        <v>0.14647828899194201</v>
      </c>
      <c r="R88" s="265">
        <f t="shared" si="54"/>
        <v>0.18658836597181008</v>
      </c>
      <c r="S88" s="265">
        <f t="shared" si="54"/>
        <v>0.22695747855785056</v>
      </c>
      <c r="T88" s="265">
        <f t="shared" si="54"/>
        <v>0.26651871517919512</v>
      </c>
      <c r="U88" s="265">
        <f t="shared" si="54"/>
        <v>0.30451014608092047</v>
      </c>
      <c r="V88" s="265">
        <f t="shared" si="54"/>
        <v>0.34043579252400763</v>
      </c>
      <c r="W88" s="265">
        <f t="shared" si="54"/>
        <v>0.37401422817607538</v>
      </c>
      <c r="X88" s="265">
        <f t="shared" si="54"/>
        <v>0.40512647443475641</v>
      </c>
      <c r="Y88" s="265">
        <f t="shared" si="54"/>
        <v>0.43376966439986198</v>
      </c>
      <c r="Z88" s="265">
        <f t="shared" si="54"/>
        <v>0.46001911791753552</v>
      </c>
      <c r="AA88" s="265">
        <f t="shared" si="54"/>
        <v>0.48399910267043916</v>
      </c>
      <c r="AB88" s="265">
        <f t="shared" si="54"/>
        <v>0.50586134063123378</v>
      </c>
      <c r="AC88" s="265">
        <f t="shared" si="54"/>
        <v>0.52576985876844295</v>
      </c>
      <c r="AD88" s="265">
        <f t="shared" si="54"/>
        <v>0.54389074882091126</v>
      </c>
      <c r="AE88" s="265">
        <f t="shared" si="54"/>
        <v>0.56038556891951352</v>
      </c>
      <c r="AF88" s="265">
        <f t="shared" si="54"/>
        <v>0.57540735645537222</v>
      </c>
      <c r="AG88" s="265">
        <f t="shared" si="54"/>
        <v>0.58909845731532595</v>
      </c>
      <c r="AH88" s="265">
        <f t="shared" si="54"/>
        <v>0.60158958106423355</v>
      </c>
      <c r="AI88" s="265">
        <f t="shared" si="54"/>
        <v>0.61299965602715989</v>
      </c>
      <c r="AJ88" s="265">
        <f t="shared" si="54"/>
        <v>0.62343618415304192</v>
      </c>
      <c r="AK88" s="265">
        <f t="shared" si="54"/>
        <v>0.63299588884001612</v>
      </c>
      <c r="AL88" s="265">
        <f t="shared" si="54"/>
        <v>0.64176551632206669</v>
      </c>
      <c r="AM88" s="265">
        <f t="shared" si="54"/>
        <v>0.64982269897436562</v>
      </c>
      <c r="AN88" s="265">
        <f t="shared" si="54"/>
        <v>0.65723682214924972</v>
      </c>
      <c r="AO88" s="265">
        <f t="shared" si="54"/>
        <v>0.66406985894041104</v>
      </c>
      <c r="AP88" s="265">
        <f t="shared" si="54"/>
        <v>0.67037715262754249</v>
      </c>
      <c r="AQ88" s="265">
        <f t="shared" si="54"/>
        <v>0.67620813670656188</v>
      </c>
      <c r="AR88" s="265">
        <f t="shared" ref="AR88:BP88" si="55">Saturation.Broadband.Fixed/(1+EXP(-A.Broadband.Fixed-B.Broadband.Fixed*LN(AR$3-Base.Broadband.Fixed)))</f>
        <v>0.68160698896699412</v>
      </c>
      <c r="AS88" s="265">
        <f t="shared" si="55"/>
        <v>0.68661322017774984</v>
      </c>
      <c r="AT88" s="265">
        <f t="shared" si="55"/>
        <v>0.69126220038516784</v>
      </c>
      <c r="AU88" s="265">
        <f t="shared" si="55"/>
        <v>0.69558562716858052</v>
      </c>
      <c r="AV88" s="265">
        <f t="shared" si="55"/>
        <v>0.69961194082148304</v>
      </c>
      <c r="AW88" s="265">
        <f t="shared" si="55"/>
        <v>0.70336669159180165</v>
      </c>
      <c r="AX88" s="265">
        <f t="shared" si="55"/>
        <v>0.7068728639991686</v>
      </c>
      <c r="AY88" s="265">
        <f t="shared" si="55"/>
        <v>0.71015116296832115</v>
      </c>
      <c r="AZ88" s="265">
        <f t="shared" si="55"/>
        <v>0.71322026615328205</v>
      </c>
      <c r="BA88" s="265">
        <f t="shared" si="55"/>
        <v>0.71609704642686067</v>
      </c>
      <c r="BB88" s="265">
        <f t="shared" si="55"/>
        <v>0.71879676810567361</v>
      </c>
      <c r="BC88" s="265">
        <f t="shared" si="55"/>
        <v>0.72133326009122145</v>
      </c>
      <c r="BD88" s="265">
        <f t="shared" si="55"/>
        <v>0.72371906874327296</v>
      </c>
      <c r="BE88" s="265">
        <f t="shared" si="55"/>
        <v>0.7259655929681087</v>
      </c>
      <c r="BF88" s="265">
        <f t="shared" si="55"/>
        <v>0.72808320370291701</v>
      </c>
      <c r="BG88" s="265">
        <f t="shared" si="55"/>
        <v>0.7300813497084494</v>
      </c>
      <c r="BH88" s="265">
        <f t="shared" si="55"/>
        <v>0.73196865134339029</v>
      </c>
      <c r="BI88" s="265">
        <f t="shared" si="55"/>
        <v>0.73375298378347975</v>
      </c>
      <c r="BJ88" s="265">
        <f t="shared" si="55"/>
        <v>0.73544155096371278</v>
      </c>
      <c r="BK88" s="265">
        <f t="shared" si="55"/>
        <v>0.73704095136027215</v>
      </c>
      <c r="BL88" s="265">
        <f t="shared" si="55"/>
        <v>0.73855723658767902</v>
      </c>
      <c r="BM88" s="265">
        <f t="shared" si="55"/>
        <v>0.73999596366356635</v>
      </c>
      <c r="BN88" s="265">
        <f t="shared" si="55"/>
        <v>0.74136224168628073</v>
      </c>
      <c r="BO88" s="265">
        <f t="shared" si="55"/>
        <v>0.74266077357721205</v>
      </c>
      <c r="BP88" s="265">
        <f t="shared" si="55"/>
        <v>0.74389589345855867</v>
      </c>
      <c r="BR88" s="149"/>
      <c r="BS88" s="149"/>
    </row>
    <row r="89" spans="2:71" outlineLevel="1"/>
    <row r="90" spans="2:71" outlineLevel="1">
      <c r="D90" s="53" t="s">
        <v>87</v>
      </c>
      <c r="F90" s="151">
        <v>0.78</v>
      </c>
      <c r="G90" s="19" t="s">
        <v>521</v>
      </c>
      <c r="H90" s="60" t="s">
        <v>207</v>
      </c>
    </row>
    <row r="91" spans="2:71" outlineLevel="1">
      <c r="D91" t="s">
        <v>88</v>
      </c>
      <c r="F91" s="135">
        <v>1999</v>
      </c>
      <c r="G91" s="19" t="s">
        <v>522</v>
      </c>
    </row>
    <row r="92" spans="2:71" outlineLevel="1">
      <c r="D92" t="s">
        <v>89</v>
      </c>
      <c r="F92" s="46">
        <v>2000</v>
      </c>
      <c r="G92" s="19" t="s">
        <v>523</v>
      </c>
    </row>
    <row r="93" spans="2:71" outlineLevel="1">
      <c r="D93" t="s">
        <v>90</v>
      </c>
      <c r="F93" s="55">
        <f>INDEX($L$86:$BM$86,MATCH(TimeA.Broadband.Fixed,L$3:BM$3,0))</f>
        <v>5.027770547969196E-3</v>
      </c>
      <c r="G93" s="19" t="s">
        <v>524</v>
      </c>
    </row>
    <row r="94" spans="2:71" outlineLevel="1">
      <c r="D94" t="s">
        <v>91</v>
      </c>
      <c r="F94" s="46">
        <v>2015</v>
      </c>
      <c r="G94" s="19" t="s">
        <v>525</v>
      </c>
    </row>
    <row r="95" spans="2:71" outlineLevel="1">
      <c r="D95" t="s">
        <v>92</v>
      </c>
      <c r="F95" s="55">
        <f>INDEX($L$86:$BM$86,MATCH(TimeB.Broadband.Fixed,L$3:BM$3,0))</f>
        <v>0.48399910267043916</v>
      </c>
      <c r="G95" s="19" t="s">
        <v>526</v>
      </c>
    </row>
    <row r="96" spans="2:71" outlineLevel="1">
      <c r="D96" t="s">
        <v>93</v>
      </c>
      <c r="F96" s="61">
        <f>-B.Broadband.Fixed*LN(TimeB.Broadband.Fixed-Base.Broadband.Fixed)-LN(Saturation.Broadband.Fixed/NumberB.Broadband.Fixed-1)</f>
        <v>-5.0378505409105054</v>
      </c>
      <c r="G96" s="19" t="s">
        <v>527</v>
      </c>
    </row>
    <row r="97" spans="3:71" outlineLevel="1">
      <c r="D97" t="s">
        <v>94</v>
      </c>
      <c r="F97" s="61">
        <f>(LN(Saturation.Broadband.Fixed/NumberA.Broadband.Fixed-1)-LN(Saturation.Broadband.Fixed/NumberB.Broadband.Fixed-1))/(LN(TimeB.Broadband.Fixed-Base.Broadband.Fixed)-LN(TimeA.Broadband.Fixed-Base.Broadband.Fixed))</f>
        <v>1.9943712038666577</v>
      </c>
      <c r="G97" s="19" t="s">
        <v>528</v>
      </c>
    </row>
    <row r="98" spans="3:71" outlineLevel="1">
      <c r="K98"/>
      <c r="BR98"/>
      <c r="BS98"/>
    </row>
    <row r="99" spans="3:71" outlineLevel="1">
      <c r="C99" s="16" t="s">
        <v>520</v>
      </c>
    </row>
    <row r="100" spans="3:71" outlineLevel="1">
      <c r="D100" s="53" t="s">
        <v>205</v>
      </c>
      <c r="G100" s="53"/>
      <c r="H100" s="292" t="s">
        <v>129</v>
      </c>
      <c r="I100" t="s">
        <v>138</v>
      </c>
      <c r="J100" s="53" t="s">
        <v>86</v>
      </c>
      <c r="L100" s="129">
        <f>L101/L$30</f>
        <v>1.0258155510601127E-10</v>
      </c>
      <c r="M100" s="129">
        <f t="shared" ref="M100:AA100" si="56">M101/M$30</f>
        <v>0</v>
      </c>
      <c r="N100" s="129">
        <f t="shared" si="56"/>
        <v>0</v>
      </c>
      <c r="O100" s="129">
        <f t="shared" si="56"/>
        <v>0</v>
      </c>
      <c r="P100" s="129">
        <f t="shared" si="56"/>
        <v>0</v>
      </c>
      <c r="Q100" s="129">
        <f t="shared" si="56"/>
        <v>0</v>
      </c>
      <c r="R100" s="129">
        <f t="shared" si="56"/>
        <v>0</v>
      </c>
      <c r="S100" s="129">
        <f t="shared" si="56"/>
        <v>9.3551803487925572E-4</v>
      </c>
      <c r="T100" s="129">
        <f t="shared" si="56"/>
        <v>4.599508047658042E-3</v>
      </c>
      <c r="U100" s="129">
        <f t="shared" si="56"/>
        <v>9.0479798810567044E-3</v>
      </c>
      <c r="V100" s="129">
        <f t="shared" si="56"/>
        <v>7.4834138114528687E-2</v>
      </c>
      <c r="W100" s="129">
        <f t="shared" si="56"/>
        <v>0.1637340457612006</v>
      </c>
      <c r="X100" s="129">
        <f t="shared" si="56"/>
        <v>0.28086123180747208</v>
      </c>
      <c r="Y100" s="129">
        <f t="shared" si="56"/>
        <v>0.29755886247427887</v>
      </c>
      <c r="Z100" s="129">
        <f t="shared" si="56"/>
        <v>0.43751072344519987</v>
      </c>
      <c r="AA100" s="129">
        <f t="shared" si="56"/>
        <v>0.53552588510472199</v>
      </c>
      <c r="AB100" s="178">
        <f t="shared" ref="AB100:AG100" si="57">AB102</f>
        <v>0.5920048704252403</v>
      </c>
      <c r="AC100" s="178">
        <f t="shared" si="57"/>
        <v>0.62970666748890702</v>
      </c>
      <c r="AD100" s="178">
        <f t="shared" si="57"/>
        <v>0.65411580577750739</v>
      </c>
      <c r="AE100" s="178">
        <f t="shared" si="57"/>
        <v>0.66976464882204811</v>
      </c>
      <c r="AF100" s="178">
        <f t="shared" si="57"/>
        <v>0.67982040382051601</v>
      </c>
      <c r="AG100" s="178">
        <f t="shared" si="57"/>
        <v>0.68633987421570219</v>
      </c>
      <c r="AH100" s="179">
        <f t="shared" ref="AH100:BP100" si="58">AG100</f>
        <v>0.68633987421570219</v>
      </c>
      <c r="AI100" s="179">
        <f t="shared" si="58"/>
        <v>0.68633987421570219</v>
      </c>
      <c r="AJ100" s="179">
        <f t="shared" si="58"/>
        <v>0.68633987421570219</v>
      </c>
      <c r="AK100" s="179">
        <f t="shared" si="58"/>
        <v>0.68633987421570219</v>
      </c>
      <c r="AL100" s="179">
        <f t="shared" si="58"/>
        <v>0.68633987421570219</v>
      </c>
      <c r="AM100" s="179">
        <f t="shared" si="58"/>
        <v>0.68633987421570219</v>
      </c>
      <c r="AN100" s="179">
        <f t="shared" si="58"/>
        <v>0.68633987421570219</v>
      </c>
      <c r="AO100" s="179">
        <f t="shared" si="58"/>
        <v>0.68633987421570219</v>
      </c>
      <c r="AP100" s="179">
        <f t="shared" si="58"/>
        <v>0.68633987421570219</v>
      </c>
      <c r="AQ100" s="179">
        <f t="shared" si="58"/>
        <v>0.68633987421570219</v>
      </c>
      <c r="AR100" s="179">
        <f t="shared" si="58"/>
        <v>0.68633987421570219</v>
      </c>
      <c r="AS100" s="179">
        <f t="shared" si="58"/>
        <v>0.68633987421570219</v>
      </c>
      <c r="AT100" s="179">
        <f t="shared" si="58"/>
        <v>0.68633987421570219</v>
      </c>
      <c r="AU100" s="179">
        <f t="shared" si="58"/>
        <v>0.68633987421570219</v>
      </c>
      <c r="AV100" s="179">
        <f t="shared" si="58"/>
        <v>0.68633987421570219</v>
      </c>
      <c r="AW100" s="179">
        <f t="shared" si="58"/>
        <v>0.68633987421570219</v>
      </c>
      <c r="AX100" s="179">
        <f t="shared" si="58"/>
        <v>0.68633987421570219</v>
      </c>
      <c r="AY100" s="179">
        <f t="shared" si="58"/>
        <v>0.68633987421570219</v>
      </c>
      <c r="AZ100" s="179">
        <f t="shared" si="58"/>
        <v>0.68633987421570219</v>
      </c>
      <c r="BA100" s="179">
        <f t="shared" si="58"/>
        <v>0.68633987421570219</v>
      </c>
      <c r="BB100" s="179">
        <f t="shared" si="58"/>
        <v>0.68633987421570219</v>
      </c>
      <c r="BC100" s="179">
        <f t="shared" si="58"/>
        <v>0.68633987421570219</v>
      </c>
      <c r="BD100" s="179">
        <f t="shared" si="58"/>
        <v>0.68633987421570219</v>
      </c>
      <c r="BE100" s="179">
        <f t="shared" si="58"/>
        <v>0.68633987421570219</v>
      </c>
      <c r="BF100" s="179">
        <f t="shared" si="58"/>
        <v>0.68633987421570219</v>
      </c>
      <c r="BG100" s="179">
        <f t="shared" si="58"/>
        <v>0.68633987421570219</v>
      </c>
      <c r="BH100" s="179">
        <f t="shared" si="58"/>
        <v>0.68633987421570219</v>
      </c>
      <c r="BI100" s="179">
        <f t="shared" si="58"/>
        <v>0.68633987421570219</v>
      </c>
      <c r="BJ100" s="179">
        <f t="shared" si="58"/>
        <v>0.68633987421570219</v>
      </c>
      <c r="BK100" s="179">
        <f t="shared" si="58"/>
        <v>0.68633987421570219</v>
      </c>
      <c r="BL100" s="179">
        <f t="shared" si="58"/>
        <v>0.68633987421570219</v>
      </c>
      <c r="BM100" s="179">
        <f t="shared" si="58"/>
        <v>0.68633987421570219</v>
      </c>
      <c r="BN100" s="179">
        <f t="shared" si="58"/>
        <v>0.68633987421570219</v>
      </c>
      <c r="BO100" s="179">
        <f t="shared" si="58"/>
        <v>0.68633987421570219</v>
      </c>
      <c r="BP100" s="179">
        <f t="shared" si="58"/>
        <v>0.68633987421570219</v>
      </c>
    </row>
    <row r="101" spans="3:71" outlineLevel="1">
      <c r="D101" s="53" t="s">
        <v>206</v>
      </c>
      <c r="I101" t="s">
        <v>138</v>
      </c>
      <c r="J101" s="53" t="s">
        <v>85</v>
      </c>
      <c r="L101" s="177">
        <v>0.01</v>
      </c>
      <c r="M101" s="177">
        <f t="shared" ref="M101:AA101" si="59">M73</f>
        <v>0</v>
      </c>
      <c r="N101" s="177">
        <f t="shared" si="59"/>
        <v>0</v>
      </c>
      <c r="O101" s="177">
        <f t="shared" si="59"/>
        <v>0</v>
      </c>
      <c r="P101" s="177">
        <f t="shared" si="59"/>
        <v>0</v>
      </c>
      <c r="Q101" s="177">
        <f t="shared" si="59"/>
        <v>0</v>
      </c>
      <c r="R101" s="177">
        <f t="shared" si="59"/>
        <v>0</v>
      </c>
      <c r="S101" s="177">
        <f t="shared" si="59"/>
        <v>100000</v>
      </c>
      <c r="T101" s="177">
        <f t="shared" si="59"/>
        <v>500000</v>
      </c>
      <c r="U101" s="177">
        <f t="shared" si="59"/>
        <v>1000000</v>
      </c>
      <c r="V101" s="177">
        <f t="shared" si="59"/>
        <v>8406608</v>
      </c>
      <c r="W101" s="177">
        <f t="shared" si="59"/>
        <v>18617150</v>
      </c>
      <c r="X101" s="177">
        <f t="shared" si="59"/>
        <v>32307084.75</v>
      </c>
      <c r="Y101" s="177">
        <f t="shared" si="59"/>
        <v>34614402</v>
      </c>
      <c r="Z101" s="177">
        <f t="shared" si="59"/>
        <v>51452750.25</v>
      </c>
      <c r="AA101" s="177">
        <f t="shared" si="59"/>
        <v>63649514</v>
      </c>
      <c r="AB101" s="50">
        <f t="shared" ref="AB101:BP101" si="60">AB9*AB100</f>
        <v>71088942.841757998</v>
      </c>
      <c r="AC101" s="50">
        <f t="shared" si="60"/>
        <v>76374368.833823711</v>
      </c>
      <c r="AD101" s="50">
        <f t="shared" si="60"/>
        <v>80105380.604124337</v>
      </c>
      <c r="AE101" s="50">
        <f t="shared" si="60"/>
        <v>82792007.929044977</v>
      </c>
      <c r="AF101" s="50">
        <f t="shared" si="60"/>
        <v>84799285.802011758</v>
      </c>
      <c r="AG101" s="50">
        <f t="shared" si="60"/>
        <v>86370382.860387892</v>
      </c>
      <c r="AH101" s="50">
        <f t="shared" si="60"/>
        <v>87115167.715260237</v>
      </c>
      <c r="AI101" s="50">
        <f t="shared" si="60"/>
        <v>87845349.659363896</v>
      </c>
      <c r="AJ101" s="50">
        <f t="shared" si="60"/>
        <v>88560355.540463597</v>
      </c>
      <c r="AK101" s="50">
        <f t="shared" si="60"/>
        <v>89259387.345609084</v>
      </c>
      <c r="AL101" s="50">
        <f t="shared" si="60"/>
        <v>89941866.647698388</v>
      </c>
      <c r="AM101" s="50">
        <f t="shared" si="60"/>
        <v>90607611.760236546</v>
      </c>
      <c r="AN101" s="50">
        <f t="shared" si="60"/>
        <v>91256467.772880375</v>
      </c>
      <c r="AO101" s="50">
        <f t="shared" si="60"/>
        <v>91887421.970455855</v>
      </c>
      <c r="AP101" s="50">
        <f t="shared" si="60"/>
        <v>92500589.194462091</v>
      </c>
      <c r="AQ101" s="50">
        <f t="shared" si="60"/>
        <v>93098033.014150918</v>
      </c>
      <c r="AR101" s="50">
        <f t="shared" si="60"/>
        <v>93680064.404381633</v>
      </c>
      <c r="AS101" s="50">
        <f t="shared" si="60"/>
        <v>94245808.850207478</v>
      </c>
      <c r="AT101" s="50">
        <f t="shared" si="60"/>
        <v>94795044.569054037</v>
      </c>
      <c r="AU101" s="50">
        <f t="shared" si="60"/>
        <v>95327664.608310848</v>
      </c>
      <c r="AV101" s="50">
        <f t="shared" si="60"/>
        <v>95843642.04181698</v>
      </c>
      <c r="AW101" s="50">
        <f t="shared" si="60"/>
        <v>96342886.658916369</v>
      </c>
      <c r="AX101" s="50">
        <f t="shared" si="60"/>
        <v>96825275.027477741</v>
      </c>
      <c r="AY101" s="50">
        <f t="shared" si="60"/>
        <v>97290760.54056026</v>
      </c>
      <c r="AZ101" s="50">
        <f t="shared" si="60"/>
        <v>97739443.706926793</v>
      </c>
      <c r="BA101" s="50">
        <f t="shared" si="60"/>
        <v>98171448.622942716</v>
      </c>
      <c r="BB101" s="50">
        <f t="shared" si="60"/>
        <v>98586810.079560742</v>
      </c>
      <c r="BC101" s="50">
        <f t="shared" si="60"/>
        <v>98985552.395260334</v>
      </c>
      <c r="BD101" s="50">
        <f t="shared" si="60"/>
        <v>99367755.938442588</v>
      </c>
      <c r="BE101" s="50">
        <f t="shared" si="60"/>
        <v>99733618.976563662</v>
      </c>
      <c r="BF101" s="50">
        <f t="shared" si="60"/>
        <v>100083393.26144549</v>
      </c>
      <c r="BG101" s="50">
        <f t="shared" si="60"/>
        <v>100417277.73503125</v>
      </c>
      <c r="BH101" s="50">
        <f t="shared" si="60"/>
        <v>100735455.46533658</v>
      </c>
      <c r="BI101" s="50">
        <f t="shared" si="60"/>
        <v>101022906.10832275</v>
      </c>
      <c r="BJ101" s="50">
        <f t="shared" si="60"/>
        <v>101155170.62734598</v>
      </c>
      <c r="BK101" s="50">
        <f t="shared" si="60"/>
        <v>101287608.31405628</v>
      </c>
      <c r="BL101" s="50">
        <f t="shared" si="60"/>
        <v>101420219.39517394</v>
      </c>
      <c r="BM101" s="50">
        <f t="shared" si="60"/>
        <v>101553004.09771603</v>
      </c>
      <c r="BN101" s="50">
        <f t="shared" si="60"/>
        <v>101685962.64899693</v>
      </c>
      <c r="BO101" s="50">
        <f t="shared" si="60"/>
        <v>101819095.27662855</v>
      </c>
      <c r="BP101" s="50">
        <f t="shared" si="60"/>
        <v>101952402.20852086</v>
      </c>
    </row>
    <row r="102" spans="3:71" outlineLevel="1">
      <c r="D102" t="s">
        <v>18</v>
      </c>
      <c r="I102" t="s">
        <v>138</v>
      </c>
      <c r="J102" s="148" t="s">
        <v>86</v>
      </c>
      <c r="K102" s="145"/>
      <c r="L102" s="146">
        <f t="shared" ref="L102:AQ102" si="61">Saturation.Broadband.Mobile/(1+EXP(-A.Broadband.Mobile-B.Broadband.Mobile*LN(L$3-Base.Broadband.Mobile)))</f>
        <v>1.0258155510601133E-10</v>
      </c>
      <c r="M102" s="146">
        <f t="shared" si="61"/>
        <v>3.9604740481327941E-8</v>
      </c>
      <c r="N102" s="146">
        <f t="shared" si="61"/>
        <v>1.2907911494097333E-6</v>
      </c>
      <c r="O102" s="146">
        <f t="shared" si="61"/>
        <v>1.5290286663035981E-5</v>
      </c>
      <c r="P102" s="146">
        <f t="shared" si="61"/>
        <v>1.0401234124023069E-4</v>
      </c>
      <c r="Q102" s="146">
        <f t="shared" si="61"/>
        <v>4.9799573199136953E-4</v>
      </c>
      <c r="R102" s="146">
        <f t="shared" si="61"/>
        <v>1.869093759602586E-3</v>
      </c>
      <c r="S102" s="146">
        <f t="shared" si="61"/>
        <v>5.8540414263906744E-3</v>
      </c>
      <c r="T102" s="146">
        <f t="shared" si="61"/>
        <v>1.5873855712610841E-2</v>
      </c>
      <c r="U102" s="146">
        <f t="shared" si="61"/>
        <v>3.798375803148233E-2</v>
      </c>
      <c r="V102" s="146">
        <f t="shared" si="61"/>
        <v>8.0607024547274975E-2</v>
      </c>
      <c r="W102" s="146">
        <f t="shared" si="61"/>
        <v>0.15092092781358002</v>
      </c>
      <c r="X102" s="146">
        <f t="shared" si="61"/>
        <v>0.24744854670467381</v>
      </c>
      <c r="Y102" s="146">
        <f t="shared" si="61"/>
        <v>0.35579075996706533</v>
      </c>
      <c r="Z102" s="146">
        <f t="shared" si="61"/>
        <v>0.45609655940480609</v>
      </c>
      <c r="AA102" s="146">
        <f t="shared" si="61"/>
        <v>0.53552588510472199</v>
      </c>
      <c r="AB102" s="146">
        <f t="shared" si="61"/>
        <v>0.5920048704252403</v>
      </c>
      <c r="AC102" s="146">
        <f t="shared" si="61"/>
        <v>0.62970666748890702</v>
      </c>
      <c r="AD102" s="146">
        <f t="shared" si="61"/>
        <v>0.65411580577750739</v>
      </c>
      <c r="AE102" s="146">
        <f t="shared" si="61"/>
        <v>0.66976464882204811</v>
      </c>
      <c r="AF102" s="146">
        <f t="shared" si="61"/>
        <v>0.67982040382051601</v>
      </c>
      <c r="AG102" s="146">
        <f t="shared" si="61"/>
        <v>0.68633987421570219</v>
      </c>
      <c r="AH102" s="146">
        <f t="shared" si="61"/>
        <v>0.69061856681511891</v>
      </c>
      <c r="AI102" s="146">
        <f t="shared" si="61"/>
        <v>0.69346520181231874</v>
      </c>
      <c r="AJ102" s="146">
        <f t="shared" si="61"/>
        <v>0.6953858221104845</v>
      </c>
      <c r="AK102" s="146">
        <f t="shared" si="61"/>
        <v>0.69669972009771675</v>
      </c>
      <c r="AL102" s="146">
        <f t="shared" si="61"/>
        <v>0.69761065225461361</v>
      </c>
      <c r="AM102" s="146">
        <f t="shared" si="61"/>
        <v>0.69825031012432603</v>
      </c>
      <c r="AN102" s="146">
        <f t="shared" si="61"/>
        <v>0.69870493845095183</v>
      </c>
      <c r="AO102" s="146">
        <f t="shared" si="61"/>
        <v>0.69903176645523768</v>
      </c>
      <c r="AP102" s="146">
        <f t="shared" si="61"/>
        <v>0.69926925979641819</v>
      </c>
      <c r="AQ102" s="146">
        <f t="shared" si="61"/>
        <v>0.69944359391692179</v>
      </c>
      <c r="AR102" s="146">
        <f t="shared" ref="AR102:BP102" si="62">Saturation.Broadband.Mobile/(1+EXP(-A.Broadband.Mobile-B.Broadband.Mobile*LN(AR$3-Base.Broadband.Mobile)))</f>
        <v>0.69957279257225302</v>
      </c>
      <c r="AS102" s="146">
        <f t="shared" si="62"/>
        <v>0.69966940684501899</v>
      </c>
      <c r="AT102" s="146">
        <f t="shared" si="62"/>
        <v>0.69974227072182693</v>
      </c>
      <c r="AU102" s="146">
        <f t="shared" si="62"/>
        <v>0.69979766527996035</v>
      </c>
      <c r="AV102" s="146">
        <f t="shared" si="62"/>
        <v>0.69984009958165738</v>
      </c>
      <c r="AW102" s="146">
        <f t="shared" si="62"/>
        <v>0.6998728402432175</v>
      </c>
      <c r="AX102" s="146">
        <f t="shared" si="62"/>
        <v>0.69989827434895657</v>
      </c>
      <c r="AY102" s="146">
        <f t="shared" si="62"/>
        <v>0.69991816065580659</v>
      </c>
      <c r="AZ102" s="146">
        <f t="shared" si="62"/>
        <v>0.69993380514013326</v>
      </c>
      <c r="BA102" s="146">
        <f t="shared" si="62"/>
        <v>0.69994618479377102</v>
      </c>
      <c r="BB102" s="146">
        <f t="shared" si="62"/>
        <v>0.69995603568537546</v>
      </c>
      <c r="BC102" s="146">
        <f t="shared" si="62"/>
        <v>0.69996391612230735</v>
      </c>
      <c r="BD102" s="146">
        <f t="shared" si="62"/>
        <v>0.69997025231233512</v>
      </c>
      <c r="BE102" s="146">
        <f t="shared" si="62"/>
        <v>0.69997537162362267</v>
      </c>
      <c r="BF102" s="146">
        <f t="shared" si="62"/>
        <v>0.69997952698642651</v>
      </c>
      <c r="BG102" s="146">
        <f t="shared" si="62"/>
        <v>0.69998291491951203</v>
      </c>
      <c r="BH102" s="146">
        <f t="shared" si="62"/>
        <v>0.69998568893501101</v>
      </c>
      <c r="BI102" s="146">
        <f t="shared" si="62"/>
        <v>0.69998796956973031</v>
      </c>
      <c r="BJ102" s="146">
        <f t="shared" si="62"/>
        <v>0.69998985193750751</v>
      </c>
      <c r="BK102" s="146">
        <f t="shared" si="62"/>
        <v>0.6999914114483391</v>
      </c>
      <c r="BL102" s="146">
        <f t="shared" si="62"/>
        <v>0.69999270816349035</v>
      </c>
      <c r="BM102" s="146">
        <f t="shared" si="62"/>
        <v>0.69999379012972907</v>
      </c>
      <c r="BN102" s="146">
        <f t="shared" si="62"/>
        <v>0.69999469594516928</v>
      </c>
      <c r="BO102" s="146">
        <f t="shared" si="62"/>
        <v>0.6999954567436204</v>
      </c>
      <c r="BP102" s="146">
        <f t="shared" si="62"/>
        <v>0.69999609773657068</v>
      </c>
      <c r="BR102" s="149"/>
      <c r="BS102" s="149"/>
    </row>
    <row r="103" spans="3:71" outlineLevel="1"/>
    <row r="104" spans="3:71" outlineLevel="1">
      <c r="D104" s="53" t="s">
        <v>87</v>
      </c>
      <c r="F104" s="151">
        <v>0.7</v>
      </c>
      <c r="G104" s="19" t="s">
        <v>529</v>
      </c>
      <c r="H104" s="60" t="s">
        <v>207</v>
      </c>
    </row>
    <row r="105" spans="3:71" outlineLevel="1">
      <c r="D105" t="s">
        <v>88</v>
      </c>
      <c r="F105" s="135">
        <v>1999</v>
      </c>
      <c r="G105" s="19" t="s">
        <v>530</v>
      </c>
    </row>
    <row r="106" spans="3:71" outlineLevel="1">
      <c r="D106" t="s">
        <v>89</v>
      </c>
      <c r="F106" s="46">
        <v>2000</v>
      </c>
      <c r="G106" s="19" t="s">
        <v>531</v>
      </c>
    </row>
    <row r="107" spans="3:71" outlineLevel="1">
      <c r="D107" t="s">
        <v>90</v>
      </c>
      <c r="F107" s="55">
        <f>INDEX($L$100:$BM$100,MATCH(TimeA.Broadband.Mobile,L$3:BM$3,0))</f>
        <v>1.0258155510601127E-10</v>
      </c>
      <c r="G107" s="19" t="s">
        <v>532</v>
      </c>
    </row>
    <row r="108" spans="3:71" outlineLevel="1">
      <c r="D108" t="s">
        <v>91</v>
      </c>
      <c r="F108" s="46">
        <v>2015</v>
      </c>
      <c r="G108" s="19" t="s">
        <v>533</v>
      </c>
    </row>
    <row r="109" spans="3:71" outlineLevel="1">
      <c r="D109" t="s">
        <v>92</v>
      </c>
      <c r="F109" s="55">
        <f>INDEX($L$100:$BM$100,MATCH(TimeB.Broadband.Mobile,L$3:BM$3,0))</f>
        <v>0.53552588510472199</v>
      </c>
      <c r="G109" s="19" t="s">
        <v>534</v>
      </c>
    </row>
    <row r="110" spans="3:71" outlineLevel="1">
      <c r="D110" t="s">
        <v>93</v>
      </c>
      <c r="F110" s="61">
        <f>-B.Broadband.Mobile*LN(TimeB.Broadband.Mobile-Base.Broadband.Mobile)-LN(Saturation.Broadband.Mobile/NumberB.Broadband.Mobile-1)</f>
        <v>-22.643688030063238</v>
      </c>
      <c r="G110" s="19" t="s">
        <v>535</v>
      </c>
    </row>
    <row r="111" spans="3:71" outlineLevel="1">
      <c r="D111" t="s">
        <v>94</v>
      </c>
      <c r="F111" s="61">
        <f>(LN(Saturation.Broadband.Mobile/NumberA.Broadband.Mobile-1)-LN(Saturation.Broadband.Mobile/NumberB.Broadband.Mobile-1))/(LN(TimeB.Broadband.Mobile-Base.Broadband.Mobile)-LN(TimeA.Broadband.Mobile-Base.Broadband.Mobile))</f>
        <v>8.5927580474937493</v>
      </c>
      <c r="G111" s="19" t="s">
        <v>536</v>
      </c>
    </row>
    <row r="112" spans="3:71" outlineLevel="1"/>
    <row r="113" spans="1:70" ht="15.75" outlineLevel="1">
      <c r="A113"/>
      <c r="B113" s="17" t="s">
        <v>208</v>
      </c>
      <c r="C113" s="17"/>
      <c r="D113" s="17"/>
    </row>
    <row r="114" spans="1:70" outlineLevel="1">
      <c r="C114" s="84" t="s">
        <v>418</v>
      </c>
      <c r="G114" s="60"/>
      <c r="J114" s="23" t="s">
        <v>538</v>
      </c>
      <c r="L114" s="78"/>
      <c r="M114" s="78"/>
      <c r="N114" s="78"/>
      <c r="O114" s="170">
        <f>SUM(O115:O116)</f>
        <v>17922.355180800019</v>
      </c>
      <c r="P114" s="170">
        <f t="shared" ref="P114:BP114" si="63">SUM(P115:P116)</f>
        <v>37287.67759040001</v>
      </c>
      <c r="Q114" s="177">
        <f>Q119</f>
        <v>56153</v>
      </c>
      <c r="R114" s="177">
        <f>R119</f>
        <v>59931</v>
      </c>
      <c r="S114" s="177">
        <f>S119</f>
        <v>86411</v>
      </c>
      <c r="T114" s="170">
        <f t="shared" si="63"/>
        <v>90413.33</v>
      </c>
      <c r="U114" s="170">
        <f t="shared" si="63"/>
        <v>95928.229900000006</v>
      </c>
      <c r="V114" s="170">
        <f t="shared" si="63"/>
        <v>102995.451797</v>
      </c>
      <c r="W114" s="170">
        <f t="shared" si="63"/>
        <v>112461.06535091001</v>
      </c>
      <c r="X114" s="170">
        <f t="shared" si="63"/>
        <v>119939.95981143731</v>
      </c>
      <c r="Y114" s="170">
        <f t="shared" si="63"/>
        <v>132228.34610578042</v>
      </c>
      <c r="Z114" s="170">
        <f t="shared" si="63"/>
        <v>154566.25898895384</v>
      </c>
      <c r="AA114" s="170">
        <f t="shared" si="63"/>
        <v>162968.80925862247</v>
      </c>
      <c r="AB114" s="170">
        <f t="shared" si="63"/>
        <v>165863.68603638114</v>
      </c>
      <c r="AC114" s="170">
        <f t="shared" si="63"/>
        <v>169147.40911747256</v>
      </c>
      <c r="AD114" s="170">
        <f t="shared" si="63"/>
        <v>172829.08139099675</v>
      </c>
      <c r="AE114" s="170">
        <f t="shared" si="63"/>
        <v>176567.89133272666</v>
      </c>
      <c r="AF114" s="170">
        <f t="shared" si="63"/>
        <v>180429.36557270846</v>
      </c>
      <c r="AG114" s="170">
        <f t="shared" si="63"/>
        <v>184410.37153988972</v>
      </c>
      <c r="AH114" s="170">
        <f t="shared" si="63"/>
        <v>184716.62153988972</v>
      </c>
      <c r="AI114" s="170">
        <f t="shared" si="63"/>
        <v>185166.62153988972</v>
      </c>
      <c r="AJ114" s="170">
        <f t="shared" si="63"/>
        <v>185254.12153988972</v>
      </c>
      <c r="AK114" s="170">
        <f t="shared" si="63"/>
        <v>185279.12153988972</v>
      </c>
      <c r="AL114" s="170">
        <f t="shared" si="63"/>
        <v>185454.12153988972</v>
      </c>
      <c r="AM114" s="170">
        <f t="shared" si="63"/>
        <v>185479.12153988972</v>
      </c>
      <c r="AN114" s="170">
        <f t="shared" si="63"/>
        <v>185516.62153988972</v>
      </c>
      <c r="AO114" s="170">
        <f t="shared" si="63"/>
        <v>185554.12153988972</v>
      </c>
      <c r="AP114" s="170">
        <f t="shared" si="63"/>
        <v>185579.12153988972</v>
      </c>
      <c r="AQ114" s="170">
        <f t="shared" si="63"/>
        <v>185747.87153988972</v>
      </c>
      <c r="AR114" s="170">
        <f t="shared" si="63"/>
        <v>185785.37153988972</v>
      </c>
      <c r="AS114" s="170">
        <f t="shared" si="63"/>
        <v>185810.37153988972</v>
      </c>
      <c r="AT114" s="170">
        <f t="shared" si="63"/>
        <v>185854.12153988972</v>
      </c>
      <c r="AU114" s="170">
        <f t="shared" si="63"/>
        <v>185879.12153988972</v>
      </c>
      <c r="AV114" s="170">
        <f t="shared" si="63"/>
        <v>185916.62153988972</v>
      </c>
      <c r="AW114" s="170">
        <f t="shared" si="63"/>
        <v>186072.87153988972</v>
      </c>
      <c r="AX114" s="170">
        <f t="shared" si="63"/>
        <v>186097.87153988972</v>
      </c>
      <c r="AY114" s="170">
        <f t="shared" si="63"/>
        <v>186122.87153988972</v>
      </c>
      <c r="AZ114" s="170">
        <f t="shared" si="63"/>
        <v>186147.87153988972</v>
      </c>
      <c r="BA114" s="170">
        <f t="shared" si="63"/>
        <v>186166.62153988972</v>
      </c>
      <c r="BB114" s="170">
        <f t="shared" si="63"/>
        <v>186197.87153988972</v>
      </c>
      <c r="BC114" s="170">
        <f t="shared" si="63"/>
        <v>186397.87153988972</v>
      </c>
      <c r="BD114" s="170">
        <f t="shared" si="63"/>
        <v>186416.62153988972</v>
      </c>
      <c r="BE114" s="170">
        <f t="shared" si="63"/>
        <v>186441.62153988972</v>
      </c>
      <c r="BF114" s="170">
        <f t="shared" si="63"/>
        <v>186460.37153988972</v>
      </c>
      <c r="BG114" s="170">
        <f t="shared" si="63"/>
        <v>186466.62153988972</v>
      </c>
      <c r="BH114" s="170">
        <f t="shared" si="63"/>
        <v>186491.62153988972</v>
      </c>
      <c r="BI114" s="170">
        <f t="shared" si="63"/>
        <v>186510.37153988972</v>
      </c>
      <c r="BJ114" s="170">
        <f t="shared" si="63"/>
        <v>186516.62153988972</v>
      </c>
      <c r="BK114" s="170">
        <f t="shared" si="63"/>
        <v>186516.62153988972</v>
      </c>
      <c r="BL114" s="170">
        <f t="shared" si="63"/>
        <v>186529.12153988972</v>
      </c>
      <c r="BM114" s="170">
        <f t="shared" si="63"/>
        <v>186535.37153988972</v>
      </c>
      <c r="BN114" s="170">
        <f t="shared" si="63"/>
        <v>186554.12153988972</v>
      </c>
      <c r="BO114" s="170">
        <f t="shared" si="63"/>
        <v>186554.12153988972</v>
      </c>
      <c r="BP114" s="170">
        <f t="shared" si="63"/>
        <v>186691.62153988972</v>
      </c>
    </row>
    <row r="115" spans="1:70" outlineLevel="1">
      <c r="C115" s="165" t="s">
        <v>518</v>
      </c>
      <c r="H115" s="252"/>
      <c r="J115" s="23" t="s">
        <v>538</v>
      </c>
      <c r="L115" s="78"/>
      <c r="M115" s="78"/>
      <c r="N115" s="78"/>
      <c r="O115" s="170"/>
      <c r="P115" s="182">
        <v>1000</v>
      </c>
      <c r="Q115" s="182">
        <v>1500</v>
      </c>
      <c r="R115" s="182">
        <v>2000</v>
      </c>
      <c r="S115" s="182">
        <v>3000</v>
      </c>
      <c r="T115" s="182">
        <v>4500</v>
      </c>
      <c r="U115" s="258">
        <f>SUM([2]Full_network!K$28:K$31)/cuota_operador_movil_2</f>
        <v>7437.5000000000009</v>
      </c>
      <c r="V115" s="258">
        <f>SUM([2]Full_network!L$28:L$31)/cuota_operador_movil_2</f>
        <v>11850.000000000002</v>
      </c>
      <c r="W115" s="258">
        <f>SUM([2]Full_network!M$28:M$31)/cuota_operador_movil_2</f>
        <v>18581.250000000004</v>
      </c>
      <c r="X115" s="258">
        <f>SUM([2]Full_network!N$28:N$31)/cuota_operador_movil_2</f>
        <v>23243.750000000004</v>
      </c>
      <c r="Y115" s="258">
        <f>SUM([2]Full_network!O$28:O$31)/cuota_operador_movil_2</f>
        <v>32631.250000000004</v>
      </c>
      <c r="Z115" s="258">
        <f>SUM([2]Full_network!P$28:P$31)/cuota_operador_movil_2</f>
        <v>51981.250000000007</v>
      </c>
      <c r="AA115" s="258">
        <f>SUM([2]Full_network!Q$28:Q$31)/cuota_operador_movil_2</f>
        <v>57306.250000000007</v>
      </c>
      <c r="AB115" s="258">
        <f>SUM([2]Full_network!R$28:R$31)/cuota_operador_movil_2</f>
        <v>57031.250000000007</v>
      </c>
      <c r="AC115" s="258">
        <f>SUM([2]Full_network!S$28:S$31)/cuota_operador_movil_2</f>
        <v>57050.000000000007</v>
      </c>
      <c r="AD115" s="258">
        <f>SUM([2]Full_network!T$28:T$31)/cuota_operador_movil_2</f>
        <v>57368.750000000007</v>
      </c>
      <c r="AE115" s="258">
        <f>SUM([2]Full_network!U$28:U$31)/cuota_operador_movil_2</f>
        <v>57643.750000000007</v>
      </c>
      <c r="AF115" s="258">
        <f>SUM([2]Full_network!V$28:V$31)/cuota_operador_movil_2</f>
        <v>57937.500000000007</v>
      </c>
      <c r="AG115" s="258">
        <f>SUM([2]Full_network!W$28:W$31)/cuota_operador_movil_2</f>
        <v>58243.750000000007</v>
      </c>
      <c r="AH115" s="258">
        <f>SUM([2]Full_network!X$28:X$31)/cuota_operador_movil_2</f>
        <v>58550.000000000007</v>
      </c>
      <c r="AI115" s="258">
        <f>SUM([2]Full_network!Y$28:Y$31)/cuota_operador_movil_2</f>
        <v>59000.000000000007</v>
      </c>
      <c r="AJ115" s="258">
        <f>SUM([2]Full_network!Z$28:Z$31)/cuota_operador_movil_2</f>
        <v>59087.500000000007</v>
      </c>
      <c r="AK115" s="258">
        <f>SUM([2]Full_network!AA$28:AA$31)/cuota_operador_movil_2</f>
        <v>59112.500000000007</v>
      </c>
      <c r="AL115" s="258">
        <f>SUM([2]Full_network!AB$28:AB$31)/cuota_operador_movil_2</f>
        <v>59287.500000000007</v>
      </c>
      <c r="AM115" s="258">
        <f>SUM([2]Full_network!AC$28:AC$31)/cuota_operador_movil_2</f>
        <v>59312.500000000007</v>
      </c>
      <c r="AN115" s="258">
        <f>SUM([2]Full_network!AD$28:AD$31)/cuota_operador_movil_2</f>
        <v>59350.000000000007</v>
      </c>
      <c r="AO115" s="258">
        <f>SUM([2]Full_network!AE$28:AE$31)/cuota_operador_movil_2</f>
        <v>59387.500000000007</v>
      </c>
      <c r="AP115" s="258">
        <f>SUM([2]Full_network!AF$28:AF$31)/cuota_operador_movil_2</f>
        <v>59412.500000000007</v>
      </c>
      <c r="AQ115" s="258">
        <f>SUM([2]Full_network!AG$28:AG$31)/cuota_operador_movil_2</f>
        <v>59581.250000000007</v>
      </c>
      <c r="AR115" s="258">
        <f>SUM([2]Full_network!AH$28:AH$31)/cuota_operador_movil_2</f>
        <v>59618.750000000007</v>
      </c>
      <c r="AS115" s="258">
        <f>SUM([2]Full_network!AI$28:AI$31)/cuota_operador_movil_2</f>
        <v>59643.750000000007</v>
      </c>
      <c r="AT115" s="258">
        <f>SUM([2]Full_network!AJ$28:AJ$31)/cuota_operador_movil_2</f>
        <v>59687.500000000007</v>
      </c>
      <c r="AU115" s="258">
        <f>SUM([2]Full_network!AK$28:AK$31)/cuota_operador_movil_2</f>
        <v>59712.500000000007</v>
      </c>
      <c r="AV115" s="258">
        <f>SUM([2]Full_network!AL$28:AL$31)/cuota_operador_movil_2</f>
        <v>59750.000000000007</v>
      </c>
      <c r="AW115" s="258">
        <f>SUM([2]Full_network!AM$28:AM$31)/cuota_operador_movil_2</f>
        <v>59906.250000000007</v>
      </c>
      <c r="AX115" s="258">
        <f>SUM([2]Full_network!AN$28:AN$31)/cuota_operador_movil_2</f>
        <v>59931.250000000007</v>
      </c>
      <c r="AY115" s="258">
        <f>SUM([2]Full_network!AO$28:AO$31)/cuota_operador_movil_2</f>
        <v>59956.250000000007</v>
      </c>
      <c r="AZ115" s="258">
        <f>SUM([2]Full_network!AP$28:AP$31)/cuota_operador_movil_2</f>
        <v>59981.250000000007</v>
      </c>
      <c r="BA115" s="258">
        <f>SUM([2]Full_network!AQ$28:AQ$31)/cuota_operador_movil_2</f>
        <v>60000.000000000007</v>
      </c>
      <c r="BB115" s="258">
        <f>SUM([2]Full_network!AR$28:AR$31)/cuota_operador_movil_2</f>
        <v>60031.250000000007</v>
      </c>
      <c r="BC115" s="258">
        <f>SUM([2]Full_network!AS$28:AS$31)/cuota_operador_movil_2</f>
        <v>60231.250000000007</v>
      </c>
      <c r="BD115" s="258">
        <f>SUM([2]Full_network!AT$28:AT$31)/cuota_operador_movil_2</f>
        <v>60250.000000000007</v>
      </c>
      <c r="BE115" s="258">
        <f>SUM([2]Full_network!AU$28:AU$31)/cuota_operador_movil_2</f>
        <v>60275.000000000007</v>
      </c>
      <c r="BF115" s="258">
        <f>SUM([2]Full_network!AV$28:AV$31)/cuota_operador_movil_2</f>
        <v>60293.750000000007</v>
      </c>
      <c r="BG115" s="258">
        <f>SUM([2]Full_network!AW$28:AW$31)/cuota_operador_movil_2</f>
        <v>60300.000000000007</v>
      </c>
      <c r="BH115" s="258">
        <f>SUM([2]Full_network!AX$28:AX$31)/cuota_operador_movil_2</f>
        <v>60325.000000000007</v>
      </c>
      <c r="BI115" s="258">
        <f>SUM([2]Full_network!AY$28:AY$31)/cuota_operador_movil_2</f>
        <v>60343.750000000007</v>
      </c>
      <c r="BJ115" s="258">
        <f>SUM([2]Full_network!AZ$28:AZ$31)/cuota_operador_movil_2</f>
        <v>60350.000000000007</v>
      </c>
      <c r="BK115" s="258">
        <f>SUM([2]Full_network!BA$28:BA$31)/cuota_operador_movil_2</f>
        <v>60350.000000000007</v>
      </c>
      <c r="BL115" s="258">
        <f>SUM([2]Full_network!BB$28:BB$31)/cuota_operador_movil_2</f>
        <v>60362.500000000007</v>
      </c>
      <c r="BM115" s="258">
        <f>SUM([2]Full_network!BC$28:BC$31)/cuota_operador_movil_2</f>
        <v>60368.750000000007</v>
      </c>
      <c r="BN115" s="258">
        <f>SUM([2]Full_network!BD$28:BD$31)/cuota_operador_movil_2</f>
        <v>60387.500000000007</v>
      </c>
      <c r="BO115" s="258">
        <f>SUM([2]Full_network!BE$28:BE$31)/cuota_operador_movil_2</f>
        <v>60387.500000000007</v>
      </c>
      <c r="BP115" s="258">
        <f>SUM([2]Full_network!BF$28:BF$31)/cuota_operador_movil_2</f>
        <v>60525.000000000007</v>
      </c>
      <c r="BR115"/>
    </row>
    <row r="116" spans="1:70" outlineLevel="1">
      <c r="C116" s="165" t="s">
        <v>517</v>
      </c>
      <c r="G116" s="60"/>
      <c r="J116" s="23" t="s">
        <v>538</v>
      </c>
      <c r="L116" s="78"/>
      <c r="M116" s="78"/>
      <c r="N116" s="78"/>
      <c r="O116" s="170">
        <f>O123*O131*O132+O124*O133*O134</f>
        <v>17922.355180800019</v>
      </c>
      <c r="P116" s="182">
        <f>AVERAGE(O116,Q116)</f>
        <v>36287.67759040001</v>
      </c>
      <c r="Q116" s="182">
        <f>Q114-Q115</f>
        <v>54653</v>
      </c>
      <c r="R116" s="182">
        <f>R114-R115</f>
        <v>57931</v>
      </c>
      <c r="S116" s="182">
        <f>S114-S115</f>
        <v>83411</v>
      </c>
      <c r="T116" s="170">
        <f>S116*(1+T117)</f>
        <v>85913.33</v>
      </c>
      <c r="U116" s="170">
        <f>T116*(1+U117)</f>
        <v>88490.729900000006</v>
      </c>
      <c r="V116" s="170">
        <f t="shared" ref="V116:BN116" si="64">U116*(1+V117)</f>
        <v>91145.451797000002</v>
      </c>
      <c r="W116" s="170">
        <f t="shared" si="64"/>
        <v>93879.815350910008</v>
      </c>
      <c r="X116" s="170">
        <f t="shared" si="64"/>
        <v>96696.209811437308</v>
      </c>
      <c r="Y116" s="170">
        <f t="shared" si="64"/>
        <v>99597.096105780423</v>
      </c>
      <c r="Z116" s="170">
        <f t="shared" si="64"/>
        <v>102585.00898895384</v>
      </c>
      <c r="AA116" s="170">
        <f t="shared" si="64"/>
        <v>105662.55925862245</v>
      </c>
      <c r="AB116" s="170">
        <f t="shared" si="64"/>
        <v>108832.43603638113</v>
      </c>
      <c r="AC116" s="170">
        <f t="shared" si="64"/>
        <v>112097.40911747256</v>
      </c>
      <c r="AD116" s="170">
        <f t="shared" si="64"/>
        <v>115460.33139099674</v>
      </c>
      <c r="AE116" s="170">
        <f t="shared" si="64"/>
        <v>118924.14133272665</v>
      </c>
      <c r="AF116" s="170">
        <f t="shared" si="64"/>
        <v>122491.86557270846</v>
      </c>
      <c r="AG116" s="170">
        <f t="shared" si="64"/>
        <v>126166.62153988972</v>
      </c>
      <c r="AH116" s="170">
        <f t="shared" si="64"/>
        <v>126166.62153988972</v>
      </c>
      <c r="AI116" s="170">
        <f t="shared" si="64"/>
        <v>126166.62153988972</v>
      </c>
      <c r="AJ116" s="170">
        <f t="shared" si="64"/>
        <v>126166.62153988972</v>
      </c>
      <c r="AK116" s="170">
        <f t="shared" si="64"/>
        <v>126166.62153988972</v>
      </c>
      <c r="AL116" s="170">
        <f t="shared" si="64"/>
        <v>126166.62153988972</v>
      </c>
      <c r="AM116" s="170">
        <f t="shared" si="64"/>
        <v>126166.62153988972</v>
      </c>
      <c r="AN116" s="170">
        <f t="shared" si="64"/>
        <v>126166.62153988972</v>
      </c>
      <c r="AO116" s="170">
        <f t="shared" si="64"/>
        <v>126166.62153988972</v>
      </c>
      <c r="AP116" s="170">
        <f t="shared" si="64"/>
        <v>126166.62153988972</v>
      </c>
      <c r="AQ116" s="170">
        <f t="shared" si="64"/>
        <v>126166.62153988972</v>
      </c>
      <c r="AR116" s="170">
        <f t="shared" si="64"/>
        <v>126166.62153988972</v>
      </c>
      <c r="AS116" s="170">
        <f t="shared" si="64"/>
        <v>126166.62153988972</v>
      </c>
      <c r="AT116" s="170">
        <f t="shared" si="64"/>
        <v>126166.62153988972</v>
      </c>
      <c r="AU116" s="170">
        <f t="shared" si="64"/>
        <v>126166.62153988972</v>
      </c>
      <c r="AV116" s="170">
        <f t="shared" si="64"/>
        <v>126166.62153988972</v>
      </c>
      <c r="AW116" s="170">
        <f t="shared" si="64"/>
        <v>126166.62153988972</v>
      </c>
      <c r="AX116" s="170">
        <f t="shared" si="64"/>
        <v>126166.62153988972</v>
      </c>
      <c r="AY116" s="170">
        <f t="shared" si="64"/>
        <v>126166.62153988972</v>
      </c>
      <c r="AZ116" s="170">
        <f t="shared" si="64"/>
        <v>126166.62153988972</v>
      </c>
      <c r="BA116" s="170">
        <f t="shared" si="64"/>
        <v>126166.62153988972</v>
      </c>
      <c r="BB116" s="170">
        <f t="shared" si="64"/>
        <v>126166.62153988972</v>
      </c>
      <c r="BC116" s="170">
        <f t="shared" si="64"/>
        <v>126166.62153988972</v>
      </c>
      <c r="BD116" s="170">
        <f t="shared" si="64"/>
        <v>126166.62153988972</v>
      </c>
      <c r="BE116" s="170">
        <f t="shared" si="64"/>
        <v>126166.62153988972</v>
      </c>
      <c r="BF116" s="170">
        <f t="shared" si="64"/>
        <v>126166.62153988972</v>
      </c>
      <c r="BG116" s="170">
        <f t="shared" si="64"/>
        <v>126166.62153988972</v>
      </c>
      <c r="BH116" s="170">
        <f t="shared" si="64"/>
        <v>126166.62153988972</v>
      </c>
      <c r="BI116" s="170">
        <f t="shared" si="64"/>
        <v>126166.62153988972</v>
      </c>
      <c r="BJ116" s="170">
        <f t="shared" si="64"/>
        <v>126166.62153988972</v>
      </c>
      <c r="BK116" s="170">
        <f t="shared" si="64"/>
        <v>126166.62153988972</v>
      </c>
      <c r="BL116" s="170">
        <f t="shared" si="64"/>
        <v>126166.62153988972</v>
      </c>
      <c r="BM116" s="170">
        <f t="shared" si="64"/>
        <v>126166.62153988972</v>
      </c>
      <c r="BN116" s="170">
        <f t="shared" si="64"/>
        <v>126166.62153988972</v>
      </c>
      <c r="BO116" s="170">
        <f>BN116*(1+BO117)</f>
        <v>126166.62153988972</v>
      </c>
      <c r="BP116" s="170">
        <f>BO116*(1+BP117)</f>
        <v>126166.62153988972</v>
      </c>
    </row>
    <row r="117" spans="1:70" outlineLevel="1">
      <c r="D117" s="64"/>
      <c r="E117" t="s">
        <v>197</v>
      </c>
      <c r="T117" s="119">
        <v>0.03</v>
      </c>
      <c r="U117" s="179">
        <f>T117</f>
        <v>0.03</v>
      </c>
      <c r="V117" s="179">
        <f>U117</f>
        <v>0.03</v>
      </c>
      <c r="W117" s="179">
        <f t="shared" ref="W117:BN117" si="65">V117</f>
        <v>0.03</v>
      </c>
      <c r="X117" s="179">
        <f t="shared" si="65"/>
        <v>0.03</v>
      </c>
      <c r="Y117" s="179">
        <f t="shared" si="65"/>
        <v>0.03</v>
      </c>
      <c r="Z117" s="179">
        <f t="shared" si="65"/>
        <v>0.03</v>
      </c>
      <c r="AA117" s="179">
        <f t="shared" si="65"/>
        <v>0.03</v>
      </c>
      <c r="AB117" s="179">
        <f t="shared" si="65"/>
        <v>0.03</v>
      </c>
      <c r="AC117" s="179">
        <f t="shared" si="65"/>
        <v>0.03</v>
      </c>
      <c r="AD117" s="179">
        <f t="shared" si="65"/>
        <v>0.03</v>
      </c>
      <c r="AE117" s="179">
        <f t="shared" si="65"/>
        <v>0.03</v>
      </c>
      <c r="AF117" s="179">
        <f t="shared" si="65"/>
        <v>0.03</v>
      </c>
      <c r="AG117" s="179">
        <f t="shared" si="65"/>
        <v>0.03</v>
      </c>
      <c r="AH117" s="119">
        <v>0</v>
      </c>
      <c r="AI117" s="179">
        <f t="shared" si="65"/>
        <v>0</v>
      </c>
      <c r="AJ117" s="179">
        <f t="shared" si="65"/>
        <v>0</v>
      </c>
      <c r="AK117" s="179">
        <f t="shared" si="65"/>
        <v>0</v>
      </c>
      <c r="AL117" s="179">
        <f t="shared" si="65"/>
        <v>0</v>
      </c>
      <c r="AM117" s="179">
        <f t="shared" si="65"/>
        <v>0</v>
      </c>
      <c r="AN117" s="179">
        <f t="shared" si="65"/>
        <v>0</v>
      </c>
      <c r="AO117" s="179">
        <f t="shared" si="65"/>
        <v>0</v>
      </c>
      <c r="AP117" s="179">
        <f t="shared" si="65"/>
        <v>0</v>
      </c>
      <c r="AQ117" s="179">
        <f t="shared" si="65"/>
        <v>0</v>
      </c>
      <c r="AR117" s="179">
        <f t="shared" si="65"/>
        <v>0</v>
      </c>
      <c r="AS117" s="179">
        <f t="shared" si="65"/>
        <v>0</v>
      </c>
      <c r="AT117" s="179">
        <f t="shared" si="65"/>
        <v>0</v>
      </c>
      <c r="AU117" s="179">
        <f t="shared" si="65"/>
        <v>0</v>
      </c>
      <c r="AV117" s="179">
        <f t="shared" si="65"/>
        <v>0</v>
      </c>
      <c r="AW117" s="179">
        <f t="shared" si="65"/>
        <v>0</v>
      </c>
      <c r="AX117" s="179">
        <f t="shared" si="65"/>
        <v>0</v>
      </c>
      <c r="AY117" s="179">
        <f t="shared" si="65"/>
        <v>0</v>
      </c>
      <c r="AZ117" s="179">
        <f t="shared" si="65"/>
        <v>0</v>
      </c>
      <c r="BA117" s="179">
        <f t="shared" si="65"/>
        <v>0</v>
      </c>
      <c r="BB117" s="179">
        <f t="shared" si="65"/>
        <v>0</v>
      </c>
      <c r="BC117" s="179">
        <f t="shared" si="65"/>
        <v>0</v>
      </c>
      <c r="BD117" s="179">
        <f t="shared" si="65"/>
        <v>0</v>
      </c>
      <c r="BE117" s="179">
        <f t="shared" si="65"/>
        <v>0</v>
      </c>
      <c r="BF117" s="179">
        <f t="shared" si="65"/>
        <v>0</v>
      </c>
      <c r="BG117" s="179">
        <f t="shared" si="65"/>
        <v>0</v>
      </c>
      <c r="BH117" s="179">
        <f t="shared" si="65"/>
        <v>0</v>
      </c>
      <c r="BI117" s="179">
        <f t="shared" si="65"/>
        <v>0</v>
      </c>
      <c r="BJ117" s="179">
        <f t="shared" si="65"/>
        <v>0</v>
      </c>
      <c r="BK117" s="179">
        <f t="shared" si="65"/>
        <v>0</v>
      </c>
      <c r="BL117" s="179">
        <f t="shared" si="65"/>
        <v>0</v>
      </c>
      <c r="BM117" s="179">
        <f t="shared" si="65"/>
        <v>0</v>
      </c>
      <c r="BN117" s="179">
        <f t="shared" si="65"/>
        <v>0</v>
      </c>
      <c r="BO117" s="179">
        <f>BN117</f>
        <v>0</v>
      </c>
      <c r="BP117" s="179">
        <f>BO117</f>
        <v>0</v>
      </c>
    </row>
    <row r="118" spans="1:70" s="239" customFormat="1" outlineLevel="1">
      <c r="A118" s="277"/>
      <c r="O118"/>
      <c r="P118"/>
      <c r="Q118"/>
      <c r="R118"/>
      <c r="S118"/>
    </row>
    <row r="119" spans="1:70" s="239" customFormat="1" outlineLevel="1">
      <c r="A119"/>
      <c r="E119" s="239" t="s">
        <v>537</v>
      </c>
      <c r="G119" s="312" t="s">
        <v>593</v>
      </c>
      <c r="I119" t="s">
        <v>138</v>
      </c>
      <c r="J119" t="s">
        <v>85</v>
      </c>
      <c r="O119"/>
      <c r="P119"/>
      <c r="Q119" s="257">
        <v>56153</v>
      </c>
      <c r="R119" s="257">
        <v>59931</v>
      </c>
      <c r="S119" s="257">
        <v>86411</v>
      </c>
      <c r="T119"/>
      <c r="U119"/>
      <c r="V119"/>
      <c r="W119"/>
      <c r="X119"/>
    </row>
    <row r="120" spans="1:70" s="239" customFormat="1" outlineLevel="1">
      <c r="A120" s="277"/>
      <c r="E120" s="239" t="s">
        <v>539</v>
      </c>
      <c r="I120" t="s">
        <v>138</v>
      </c>
      <c r="J120" t="s">
        <v>85</v>
      </c>
      <c r="P120"/>
      <c r="Q120"/>
      <c r="R120"/>
      <c r="S120"/>
      <c r="T120"/>
      <c r="U120"/>
      <c r="V120"/>
      <c r="W120"/>
      <c r="X120"/>
    </row>
    <row r="121" spans="1:70" s="239" customFormat="1" outlineLevel="1">
      <c r="A121"/>
      <c r="O121"/>
    </row>
    <row r="122" spans="1:70" outlineLevel="1">
      <c r="A122"/>
      <c r="E122" t="s">
        <v>473</v>
      </c>
      <c r="G122" s="116"/>
    </row>
    <row r="123" spans="1:70" outlineLevel="1">
      <c r="A123"/>
      <c r="E123" s="63" t="s">
        <v>474</v>
      </c>
      <c r="G123" s="312" t="s">
        <v>609</v>
      </c>
      <c r="I123" t="s">
        <v>138</v>
      </c>
      <c r="J123" t="s">
        <v>85</v>
      </c>
      <c r="O123" s="170">
        <v>9867.2484000000004</v>
      </c>
      <c r="S123" s="172">
        <v>9615</v>
      </c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  <c r="BI123" s="149"/>
      <c r="BJ123" s="149"/>
      <c r="BK123" s="149"/>
      <c r="BL123" s="149"/>
      <c r="BM123" s="149"/>
      <c r="BN123" s="149"/>
      <c r="BO123" s="149"/>
      <c r="BP123" s="149"/>
      <c r="BQ123" s="14"/>
    </row>
    <row r="124" spans="1:70" outlineLevel="1">
      <c r="A124"/>
      <c r="E124" s="63" t="s">
        <v>475</v>
      </c>
      <c r="G124" s="312" t="s">
        <v>609</v>
      </c>
      <c r="I124" t="s">
        <v>138</v>
      </c>
      <c r="J124" t="s">
        <v>85</v>
      </c>
      <c r="O124" s="170">
        <v>208928.25960000034</v>
      </c>
      <c r="S124" s="172">
        <v>257371</v>
      </c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  <c r="BI124" s="149"/>
      <c r="BJ124" s="149"/>
      <c r="BK124" s="149"/>
      <c r="BL124" s="149"/>
      <c r="BM124" s="149"/>
      <c r="BN124" s="149"/>
      <c r="BO124" s="149"/>
      <c r="BP124" s="149"/>
      <c r="BQ124" s="14"/>
    </row>
    <row r="125" spans="1:70" outlineLevel="1">
      <c r="A125"/>
      <c r="E125" s="63"/>
      <c r="G125" s="68"/>
      <c r="O125" s="172">
        <v>4290108</v>
      </c>
      <c r="P125" s="298"/>
      <c r="S125" s="168">
        <v>5144056</v>
      </c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  <c r="BI125" s="149"/>
      <c r="BJ125" s="149"/>
      <c r="BK125" s="149"/>
      <c r="BL125" s="149"/>
      <c r="BM125" s="149"/>
      <c r="BN125" s="149"/>
      <c r="BO125" s="149"/>
      <c r="BP125" s="149"/>
      <c r="BQ125" s="14"/>
    </row>
    <row r="126" spans="1:70" outlineLevel="1">
      <c r="A126"/>
      <c r="E126" t="s">
        <v>473</v>
      </c>
      <c r="G126" s="116"/>
    </row>
    <row r="127" spans="1:70" outlineLevel="1">
      <c r="A127"/>
      <c r="E127" s="63" t="s">
        <v>474</v>
      </c>
      <c r="G127" s="312" t="s">
        <v>185</v>
      </c>
      <c r="I127" t="s">
        <v>138</v>
      </c>
      <c r="J127" t="s">
        <v>86</v>
      </c>
      <c r="O127" s="240">
        <v>2.3E-3</v>
      </c>
      <c r="S127" s="241">
        <f>S123/S$125</f>
        <v>1.8691476142561434E-3</v>
      </c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  <c r="BI127" s="149"/>
      <c r="BJ127" s="149"/>
      <c r="BK127" s="149"/>
      <c r="BL127" s="149"/>
      <c r="BM127" s="149"/>
      <c r="BN127" s="149"/>
      <c r="BO127" s="149"/>
      <c r="BP127" s="149"/>
      <c r="BQ127" s="14"/>
    </row>
    <row r="128" spans="1:70" outlineLevel="1">
      <c r="A128"/>
      <c r="E128" s="63" t="s">
        <v>475</v>
      </c>
      <c r="G128" s="312" t="s">
        <v>185</v>
      </c>
      <c r="I128" t="s">
        <v>138</v>
      </c>
      <c r="J128" t="s">
        <v>86</v>
      </c>
      <c r="O128" s="240">
        <v>4.8700000000000077E-2</v>
      </c>
      <c r="S128" s="241">
        <f>S124/S$125</f>
        <v>5.0032697933303991E-2</v>
      </c>
      <c r="U128" s="149"/>
      <c r="V128" s="149"/>
      <c r="W128" s="149"/>
      <c r="X128" s="149"/>
      <c r="Y128" s="149"/>
      <c r="Z128" s="149"/>
      <c r="AA128" s="149"/>
      <c r="AB128" s="149"/>
      <c r="AC128" s="149"/>
      <c r="AD128" s="149"/>
      <c r="AE128" s="149"/>
      <c r="AF128" s="149"/>
      <c r="AG128" s="149"/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  <c r="BI128" s="149"/>
      <c r="BJ128" s="149"/>
      <c r="BK128" s="149"/>
      <c r="BL128" s="149"/>
      <c r="BM128" s="149"/>
      <c r="BN128" s="149"/>
      <c r="BO128" s="149"/>
      <c r="BP128" s="149"/>
      <c r="BQ128" s="14"/>
    </row>
    <row r="129" spans="1:71" outlineLevel="1">
      <c r="A129"/>
      <c r="K129"/>
      <c r="BR129"/>
      <c r="BS129"/>
    </row>
    <row r="130" spans="1:71" outlineLevel="1">
      <c r="A130"/>
      <c r="E130" s="63"/>
      <c r="G130" s="118"/>
      <c r="O130" s="243"/>
      <c r="T130" s="244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  <c r="BI130" s="149"/>
      <c r="BJ130" s="149"/>
      <c r="BK130" s="149"/>
      <c r="BL130" s="149"/>
      <c r="BM130" s="149"/>
      <c r="BN130" s="149"/>
      <c r="BO130" s="149"/>
      <c r="BP130" s="149"/>
      <c r="BQ130" s="14"/>
    </row>
    <row r="131" spans="1:71" outlineLevel="1">
      <c r="A131"/>
      <c r="E131" t="s">
        <v>478</v>
      </c>
      <c r="G131" s="118"/>
      <c r="L131" s="245">
        <v>0.4</v>
      </c>
      <c r="M131" s="245">
        <v>0.4</v>
      </c>
      <c r="N131" s="245">
        <v>0.4</v>
      </c>
      <c r="O131" s="245">
        <v>0.4</v>
      </c>
      <c r="P131" s="245">
        <v>0.4</v>
      </c>
      <c r="Q131" s="245">
        <v>0.45</v>
      </c>
      <c r="R131" s="245">
        <v>0.5</v>
      </c>
      <c r="S131" s="245">
        <v>0.6</v>
      </c>
      <c r="T131" s="245">
        <v>0.7</v>
      </c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  <c r="BI131" s="149"/>
      <c r="BJ131" s="149"/>
      <c r="BK131" s="149"/>
      <c r="BL131" s="149"/>
      <c r="BM131" s="149"/>
      <c r="BN131" s="149"/>
      <c r="BO131" s="149"/>
      <c r="BP131" s="149"/>
      <c r="BQ131" s="14"/>
    </row>
    <row r="132" spans="1:71" outlineLevel="1">
      <c r="A132"/>
      <c r="E132" t="s">
        <v>476</v>
      </c>
      <c r="G132" s="118"/>
      <c r="L132" s="246">
        <v>2</v>
      </c>
      <c r="M132" s="247">
        <f>L132</f>
        <v>2</v>
      </c>
      <c r="N132" s="247">
        <f t="shared" ref="N132:S132" si="66">M132</f>
        <v>2</v>
      </c>
      <c r="O132" s="247">
        <f t="shared" si="66"/>
        <v>2</v>
      </c>
      <c r="P132" s="247">
        <f t="shared" si="66"/>
        <v>2</v>
      </c>
      <c r="Q132" s="247">
        <f t="shared" si="66"/>
        <v>2</v>
      </c>
      <c r="R132" s="247">
        <f t="shared" si="66"/>
        <v>2</v>
      </c>
      <c r="S132" s="247">
        <f t="shared" si="66"/>
        <v>2</v>
      </c>
      <c r="T132" s="184">
        <v>4</v>
      </c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  <c r="BI132" s="149"/>
      <c r="BJ132" s="149"/>
      <c r="BK132" s="149"/>
      <c r="BL132" s="149"/>
      <c r="BM132" s="149"/>
      <c r="BN132" s="149"/>
      <c r="BO132" s="149"/>
      <c r="BP132" s="149"/>
      <c r="BQ132" s="14"/>
    </row>
    <row r="133" spans="1:71" outlineLevel="1">
      <c r="A133"/>
      <c r="E133" t="s">
        <v>477</v>
      </c>
      <c r="G133" s="118"/>
      <c r="L133" s="245">
        <v>0.03</v>
      </c>
      <c r="M133" s="245">
        <v>0.03</v>
      </c>
      <c r="N133" s="245">
        <v>0.03</v>
      </c>
      <c r="O133" s="245">
        <v>0.04</v>
      </c>
      <c r="P133" s="245">
        <v>0.04</v>
      </c>
      <c r="Q133" s="245">
        <v>0.05</v>
      </c>
      <c r="R133" s="245">
        <v>0.06</v>
      </c>
      <c r="S133" s="245">
        <v>7.0000000000000007E-2</v>
      </c>
      <c r="T133" s="245">
        <v>0.15</v>
      </c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  <c r="BI133" s="149"/>
      <c r="BJ133" s="149"/>
      <c r="BK133" s="149"/>
      <c r="BL133" s="149"/>
      <c r="BM133" s="149"/>
      <c r="BN133" s="149"/>
      <c r="BO133" s="149"/>
      <c r="BP133" s="149"/>
      <c r="BQ133" s="14"/>
    </row>
    <row r="134" spans="1:71" outlineLevel="1">
      <c r="A134"/>
      <c r="E134" t="s">
        <v>479</v>
      </c>
      <c r="G134" s="118"/>
      <c r="L134" s="248">
        <v>1.2</v>
      </c>
      <c r="M134" s="249">
        <f>L134</f>
        <v>1.2</v>
      </c>
      <c r="N134" s="249">
        <f t="shared" ref="N134:S134" si="67">M134</f>
        <v>1.2</v>
      </c>
      <c r="O134" s="249">
        <f t="shared" si="67"/>
        <v>1.2</v>
      </c>
      <c r="P134" s="249">
        <f t="shared" si="67"/>
        <v>1.2</v>
      </c>
      <c r="Q134" s="249">
        <f t="shared" si="67"/>
        <v>1.2</v>
      </c>
      <c r="R134" s="249">
        <f t="shared" si="67"/>
        <v>1.2</v>
      </c>
      <c r="S134" s="249">
        <f t="shared" si="67"/>
        <v>1.2</v>
      </c>
      <c r="T134" s="259">
        <v>1.5</v>
      </c>
      <c r="U134" s="149"/>
      <c r="V134" s="149"/>
      <c r="W134" s="149"/>
      <c r="X134" s="149"/>
      <c r="Y134" s="149"/>
      <c r="Z134" s="149"/>
      <c r="AA134" s="149"/>
      <c r="AB134" s="149"/>
      <c r="AC134" s="149"/>
      <c r="AD134" s="149"/>
      <c r="AE134" s="149"/>
      <c r="AF134" s="149"/>
      <c r="AG134" s="149"/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  <c r="BI134" s="149"/>
      <c r="BJ134" s="149"/>
      <c r="BK134" s="149"/>
      <c r="BL134" s="149"/>
      <c r="BM134" s="149"/>
      <c r="BN134" s="149"/>
      <c r="BO134" s="149"/>
      <c r="BP134" s="149"/>
      <c r="BQ134" s="14"/>
    </row>
    <row r="135" spans="1:71" outlineLevel="1">
      <c r="E135" s="63"/>
      <c r="G135" s="118"/>
      <c r="O135" s="243"/>
      <c r="T135" s="244"/>
      <c r="U135" s="149"/>
      <c r="V135" s="149"/>
      <c r="W135" s="149"/>
      <c r="X135" s="149"/>
      <c r="Y135" s="149"/>
      <c r="Z135" s="149"/>
      <c r="AA135" s="149"/>
      <c r="AB135" s="149"/>
      <c r="AC135" s="149"/>
      <c r="AD135" s="149"/>
      <c r="AE135" s="149"/>
      <c r="AF135" s="149"/>
      <c r="AG135" s="149"/>
      <c r="AH135" s="149"/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  <c r="BI135" s="149"/>
      <c r="BJ135" s="149"/>
      <c r="BK135" s="149"/>
      <c r="BL135" s="149"/>
      <c r="BM135" s="149"/>
      <c r="BN135" s="149"/>
      <c r="BO135" s="149"/>
      <c r="BP135" s="149"/>
      <c r="BQ135" s="14"/>
    </row>
    <row r="136" spans="1:71" outlineLevel="1"/>
    <row r="137" spans="1:71" ht="15.75" outlineLevel="1">
      <c r="B137" s="17" t="s">
        <v>210</v>
      </c>
      <c r="C137" s="17"/>
      <c r="D137" s="17"/>
    </row>
    <row r="138" spans="1:71" outlineLevel="1"/>
    <row r="139" spans="1:71" outlineLevel="1">
      <c r="C139" s="16" t="s">
        <v>210</v>
      </c>
      <c r="H139" s="60" t="s">
        <v>207</v>
      </c>
    </row>
    <row r="140" spans="1:71" s="108" customFormat="1" outlineLevel="1">
      <c r="A140" s="278"/>
      <c r="D140" s="152" t="s">
        <v>196</v>
      </c>
      <c r="I140" s="108" t="s">
        <v>189</v>
      </c>
      <c r="J140" s="108" t="s">
        <v>86</v>
      </c>
      <c r="K140" s="153"/>
      <c r="L140" s="178">
        <f t="shared" ref="L140:AA140" si="68">L153/L31</f>
        <v>0.1152824861344845</v>
      </c>
      <c r="M140" s="178">
        <f t="shared" si="68"/>
        <v>0.12387050467095909</v>
      </c>
      <c r="N140" s="178">
        <f t="shared" si="68"/>
        <v>0.12029081760425409</v>
      </c>
      <c r="O140" s="178">
        <f t="shared" si="68"/>
        <v>0.16462621153166462</v>
      </c>
      <c r="P140" s="178">
        <f t="shared" si="68"/>
        <v>0.18874296389558223</v>
      </c>
      <c r="Q140" s="178">
        <f t="shared" si="68"/>
        <v>0.21897585534372496</v>
      </c>
      <c r="R140" s="178">
        <f t="shared" si="68"/>
        <v>0.23828748697924129</v>
      </c>
      <c r="S140" s="178">
        <f t="shared" si="68"/>
        <v>0.25207412862926371</v>
      </c>
      <c r="T140" s="178">
        <f t="shared" si="68"/>
        <v>0.26825164373837163</v>
      </c>
      <c r="U140" s="178">
        <f t="shared" si="68"/>
        <v>0.30110586706185438</v>
      </c>
      <c r="V140" s="178">
        <f t="shared" si="68"/>
        <v>0.37046844454981698</v>
      </c>
      <c r="W140" s="178">
        <f t="shared" si="68"/>
        <v>0.41409551653623772</v>
      </c>
      <c r="X140" s="178">
        <f t="shared" si="68"/>
        <v>0.45936370982105384</v>
      </c>
      <c r="Y140" s="178">
        <f t="shared" si="68"/>
        <v>0.50421692161464604</v>
      </c>
      <c r="Z140" s="178">
        <f t="shared" si="68"/>
        <v>0.51416590312118637</v>
      </c>
      <c r="AA140" s="178">
        <f t="shared" si="68"/>
        <v>0.57328282477882886</v>
      </c>
      <c r="AB140" s="154">
        <f t="shared" ref="AB140:AG140" si="69">AB142</f>
        <v>0.59283550757549841</v>
      </c>
      <c r="AC140" s="154">
        <f t="shared" si="69"/>
        <v>0.60960780086545852</v>
      </c>
      <c r="AD140" s="154">
        <f t="shared" si="69"/>
        <v>0.62389232252419369</v>
      </c>
      <c r="AE140" s="154">
        <f t="shared" si="69"/>
        <v>0.63599038581743639</v>
      </c>
      <c r="AF140" s="154">
        <f t="shared" si="69"/>
        <v>0.64619348161820567</v>
      </c>
      <c r="AG140" s="154">
        <f t="shared" si="69"/>
        <v>0.6547719584744992</v>
      </c>
      <c r="AH140" s="179">
        <f t="shared" ref="AH140:BN140" si="70">AG140</f>
        <v>0.6547719584744992</v>
      </c>
      <c r="AI140" s="179">
        <f t="shared" si="70"/>
        <v>0.6547719584744992</v>
      </c>
      <c r="AJ140" s="179">
        <f t="shared" si="70"/>
        <v>0.6547719584744992</v>
      </c>
      <c r="AK140" s="179">
        <f t="shared" si="70"/>
        <v>0.6547719584744992</v>
      </c>
      <c r="AL140" s="179">
        <f t="shared" si="70"/>
        <v>0.6547719584744992</v>
      </c>
      <c r="AM140" s="179">
        <f t="shared" si="70"/>
        <v>0.6547719584744992</v>
      </c>
      <c r="AN140" s="179">
        <f t="shared" si="70"/>
        <v>0.6547719584744992</v>
      </c>
      <c r="AO140" s="179">
        <f t="shared" si="70"/>
        <v>0.6547719584744992</v>
      </c>
      <c r="AP140" s="179">
        <f t="shared" si="70"/>
        <v>0.6547719584744992</v>
      </c>
      <c r="AQ140" s="179">
        <f t="shared" si="70"/>
        <v>0.6547719584744992</v>
      </c>
      <c r="AR140" s="179">
        <f t="shared" si="70"/>
        <v>0.6547719584744992</v>
      </c>
      <c r="AS140" s="179">
        <f t="shared" si="70"/>
        <v>0.6547719584744992</v>
      </c>
      <c r="AT140" s="179">
        <f t="shared" si="70"/>
        <v>0.6547719584744992</v>
      </c>
      <c r="AU140" s="179">
        <f t="shared" si="70"/>
        <v>0.6547719584744992</v>
      </c>
      <c r="AV140" s="179">
        <f t="shared" si="70"/>
        <v>0.6547719584744992</v>
      </c>
      <c r="AW140" s="179">
        <f t="shared" si="70"/>
        <v>0.6547719584744992</v>
      </c>
      <c r="AX140" s="179">
        <f t="shared" si="70"/>
        <v>0.6547719584744992</v>
      </c>
      <c r="AY140" s="179">
        <f t="shared" si="70"/>
        <v>0.6547719584744992</v>
      </c>
      <c r="AZ140" s="179">
        <f t="shared" si="70"/>
        <v>0.6547719584744992</v>
      </c>
      <c r="BA140" s="179">
        <f t="shared" si="70"/>
        <v>0.6547719584744992</v>
      </c>
      <c r="BB140" s="179">
        <f t="shared" si="70"/>
        <v>0.6547719584744992</v>
      </c>
      <c r="BC140" s="179">
        <f t="shared" si="70"/>
        <v>0.6547719584744992</v>
      </c>
      <c r="BD140" s="179">
        <f t="shared" si="70"/>
        <v>0.6547719584744992</v>
      </c>
      <c r="BE140" s="179">
        <f t="shared" si="70"/>
        <v>0.6547719584744992</v>
      </c>
      <c r="BF140" s="179">
        <f t="shared" si="70"/>
        <v>0.6547719584744992</v>
      </c>
      <c r="BG140" s="179">
        <f t="shared" si="70"/>
        <v>0.6547719584744992</v>
      </c>
      <c r="BH140" s="179">
        <f t="shared" si="70"/>
        <v>0.6547719584744992</v>
      </c>
      <c r="BI140" s="179">
        <f t="shared" si="70"/>
        <v>0.6547719584744992</v>
      </c>
      <c r="BJ140" s="179">
        <f t="shared" si="70"/>
        <v>0.6547719584744992</v>
      </c>
      <c r="BK140" s="179">
        <f t="shared" si="70"/>
        <v>0.6547719584744992</v>
      </c>
      <c r="BL140" s="179">
        <f t="shared" si="70"/>
        <v>0.6547719584744992</v>
      </c>
      <c r="BM140" s="179">
        <f t="shared" si="70"/>
        <v>0.6547719584744992</v>
      </c>
      <c r="BN140" s="179">
        <f t="shared" si="70"/>
        <v>0.6547719584744992</v>
      </c>
      <c r="BO140" s="179">
        <f>BN140</f>
        <v>0.6547719584744992</v>
      </c>
      <c r="BP140" s="179">
        <f>BO140</f>
        <v>0.6547719584744992</v>
      </c>
      <c r="BR140" s="155"/>
      <c r="BS140" s="155"/>
    </row>
    <row r="141" spans="1:71" outlineLevel="1">
      <c r="D141" s="53" t="s">
        <v>212</v>
      </c>
      <c r="I141" s="53" t="s">
        <v>138</v>
      </c>
      <c r="J141" s="53" t="s">
        <v>85</v>
      </c>
      <c r="L141" s="177">
        <f t="shared" ref="L141:W141" si="71">L153</f>
        <v>2567216</v>
      </c>
      <c r="M141" s="177">
        <f t="shared" si="71"/>
        <v>2821257</v>
      </c>
      <c r="N141" s="177">
        <f t="shared" si="71"/>
        <v>2800707</v>
      </c>
      <c r="O141" s="177">
        <f t="shared" si="71"/>
        <v>3916415</v>
      </c>
      <c r="P141" s="177">
        <f t="shared" si="71"/>
        <v>4585828</v>
      </c>
      <c r="Q141" s="177">
        <f t="shared" si="71"/>
        <v>5431395</v>
      </c>
      <c r="R141" s="177">
        <f t="shared" si="71"/>
        <v>6027231</v>
      </c>
      <c r="S141" s="177">
        <f t="shared" si="71"/>
        <v>6499547</v>
      </c>
      <c r="T141" s="177">
        <f t="shared" si="71"/>
        <v>7048202</v>
      </c>
      <c r="U141" s="177">
        <f t="shared" si="71"/>
        <v>8059072</v>
      </c>
      <c r="V141" s="177">
        <f t="shared" si="71"/>
        <v>10097204</v>
      </c>
      <c r="W141" s="177">
        <f t="shared" si="71"/>
        <v>11526003</v>
      </c>
      <c r="X141" s="177">
        <f>X153</f>
        <v>13051582</v>
      </c>
      <c r="Y141" s="177">
        <f>Y153</f>
        <v>14616463</v>
      </c>
      <c r="Z141" s="177">
        <f>Z153</f>
        <v>15199932</v>
      </c>
      <c r="AA141" s="177">
        <f>AA153</f>
        <v>17275281</v>
      </c>
      <c r="AB141" s="170">
        <f t="shared" ref="AB141:BP141" si="72">AB31*AB140</f>
        <v>18201528.409653608</v>
      </c>
      <c r="AC141" s="170">
        <f t="shared" si="72"/>
        <v>19060342.836151887</v>
      </c>
      <c r="AD141" s="170">
        <f t="shared" si="72"/>
        <v>19856342.482197337</v>
      </c>
      <c r="AE141" s="170">
        <f t="shared" si="72"/>
        <v>20596100.420616839</v>
      </c>
      <c r="AF141" s="170">
        <f t="shared" si="72"/>
        <v>21284010.02994154</v>
      </c>
      <c r="AG141" s="170">
        <f t="shared" si="72"/>
        <v>21921579.951675437</v>
      </c>
      <c r="AH141" s="170">
        <f t="shared" si="72"/>
        <v>22267519.755702231</v>
      </c>
      <c r="AI141" s="170">
        <f t="shared" si="72"/>
        <v>22606053.106658041</v>
      </c>
      <c r="AJ141" s="170">
        <f t="shared" si="72"/>
        <v>22939964.823135</v>
      </c>
      <c r="AK141" s="170">
        <f t="shared" si="72"/>
        <v>23268302.374267396</v>
      </c>
      <c r="AL141" s="170">
        <f t="shared" si="72"/>
        <v>23586224.833241239</v>
      </c>
      <c r="AM141" s="170">
        <f t="shared" si="72"/>
        <v>23891819.052324541</v>
      </c>
      <c r="AN141" s="170">
        <f t="shared" si="72"/>
        <v>24186839.046758313</v>
      </c>
      <c r="AO141" s="170">
        <f t="shared" si="72"/>
        <v>24473931.526245162</v>
      </c>
      <c r="AP141" s="170">
        <f t="shared" si="72"/>
        <v>24759080.778077945</v>
      </c>
      <c r="AQ141" s="170">
        <f t="shared" si="72"/>
        <v>25039429.856539555</v>
      </c>
      <c r="AR141" s="170">
        <f t="shared" si="72"/>
        <v>25307905.775222026</v>
      </c>
      <c r="AS141" s="170">
        <f t="shared" si="72"/>
        <v>25565488.880832989</v>
      </c>
      <c r="AT141" s="170">
        <f t="shared" si="72"/>
        <v>25813747.210600618</v>
      </c>
      <c r="AU141" s="170">
        <f t="shared" si="72"/>
        <v>26053090.563033201</v>
      </c>
      <c r="AV141" s="170">
        <f t="shared" si="72"/>
        <v>26282100.00675283</v>
      </c>
      <c r="AW141" s="170">
        <f t="shared" si="72"/>
        <v>26499930.716421228</v>
      </c>
      <c r="AX141" s="170">
        <f t="shared" si="72"/>
        <v>26707061.059831392</v>
      </c>
      <c r="AY141" s="170">
        <f t="shared" si="72"/>
        <v>26904478.499371454</v>
      </c>
      <c r="AZ141" s="170">
        <f t="shared" si="72"/>
        <v>27092239.313605294</v>
      </c>
      <c r="BA141" s="170">
        <f t="shared" si="72"/>
        <v>27268989.906039525</v>
      </c>
      <c r="BB141" s="170">
        <f t="shared" si="72"/>
        <v>27433884.157575771</v>
      </c>
      <c r="BC141" s="170">
        <f t="shared" si="72"/>
        <v>27587221.573674701</v>
      </c>
      <c r="BD141" s="170">
        <f t="shared" si="72"/>
        <v>27729840.834314167</v>
      </c>
      <c r="BE141" s="170">
        <f t="shared" si="72"/>
        <v>27861907.540785607</v>
      </c>
      <c r="BF141" s="170">
        <f t="shared" si="72"/>
        <v>27982435.847900994</v>
      </c>
      <c r="BG141" s="170">
        <f t="shared" si="72"/>
        <v>28090792.460096646</v>
      </c>
      <c r="BH141" s="170">
        <f t="shared" si="72"/>
        <v>28187305.022115164</v>
      </c>
      <c r="BI141" s="170">
        <f t="shared" si="72"/>
        <v>28272771.783931609</v>
      </c>
      <c r="BJ141" s="170">
        <f t="shared" si="72"/>
        <v>28312860.557497386</v>
      </c>
      <c r="BK141" s="170">
        <f t="shared" si="72"/>
        <v>28353006.174084362</v>
      </c>
      <c r="BL141" s="170">
        <f t="shared" si="72"/>
        <v>28393208.714291893</v>
      </c>
      <c r="BM141" s="170">
        <f t="shared" si="72"/>
        <v>28433468.25883361</v>
      </c>
      <c r="BN141" s="170">
        <f t="shared" si="72"/>
        <v>28473784.888537589</v>
      </c>
      <c r="BO141" s="170">
        <f t="shared" si="72"/>
        <v>28514158.684346523</v>
      </c>
      <c r="BP141" s="170">
        <f t="shared" si="72"/>
        <v>28554589.727317873</v>
      </c>
    </row>
    <row r="142" spans="1:71" outlineLevel="1">
      <c r="D142" t="s">
        <v>18</v>
      </c>
      <c r="I142" s="148" t="s">
        <v>138</v>
      </c>
      <c r="J142" s="148" t="s">
        <v>86</v>
      </c>
      <c r="K142" s="145"/>
      <c r="L142" s="178">
        <f>IF(L3&lt;=Base.TV,0,Saturation.TV/(1+EXP(-A.TV-B.TV*LN(L$3-Base.TV))))</f>
        <v>8.742348026526725E-2</v>
      </c>
      <c r="M142" s="178">
        <f t="shared" ref="M142:R142" si="73">Saturation.TV/(1+EXP(-A.TV-B.TV*LN(M$3-Base.TV)))</f>
        <v>0.10940865374795884</v>
      </c>
      <c r="N142" s="178">
        <f t="shared" si="73"/>
        <v>0.1351445884799721</v>
      </c>
      <c r="O142" s="178">
        <f t="shared" si="73"/>
        <v>0.16462621153166382</v>
      </c>
      <c r="P142" s="178">
        <f t="shared" si="73"/>
        <v>0.19761565677131282</v>
      </c>
      <c r="Q142" s="178">
        <f t="shared" si="73"/>
        <v>0.23361862084531038</v>
      </c>
      <c r="R142" s="178">
        <f t="shared" si="73"/>
        <v>0.2718967915348578</v>
      </c>
      <c r="S142" s="178">
        <f t="shared" ref="S142:BP142" si="74">Saturation.TV/(1+EXP(-A.TV-B.TV*LN(S$3-Base.TV)))</f>
        <v>0.31152119079660906</v>
      </c>
      <c r="T142" s="178">
        <f t="shared" si="74"/>
        <v>0.35146017281291275</v>
      </c>
      <c r="U142" s="178">
        <f t="shared" si="74"/>
        <v>0.3906851589627145</v>
      </c>
      <c r="V142" s="178">
        <f t="shared" si="74"/>
        <v>0.42827180816788585</v>
      </c>
      <c r="W142" s="178">
        <f t="shared" si="74"/>
        <v>0.46347669002283542</v>
      </c>
      <c r="X142" s="178">
        <f t="shared" si="74"/>
        <v>0.49577820144856638</v>
      </c>
      <c r="Y142" s="178">
        <f t="shared" si="74"/>
        <v>0.524881170385186</v>
      </c>
      <c r="Z142" s="178">
        <f t="shared" si="74"/>
        <v>0.55069297222355562</v>
      </c>
      <c r="AA142" s="178">
        <f t="shared" si="74"/>
        <v>0.57328282477882864</v>
      </c>
      <c r="AB142" s="178">
        <f t="shared" si="74"/>
        <v>0.59283550757549841</v>
      </c>
      <c r="AC142" s="178">
        <f t="shared" si="74"/>
        <v>0.60960780086545852</v>
      </c>
      <c r="AD142" s="178">
        <f t="shared" si="74"/>
        <v>0.62389232252419369</v>
      </c>
      <c r="AE142" s="178">
        <f t="shared" si="74"/>
        <v>0.63599038581743639</v>
      </c>
      <c r="AF142" s="178">
        <f t="shared" si="74"/>
        <v>0.64619348161820567</v>
      </c>
      <c r="AG142" s="178">
        <f t="shared" si="74"/>
        <v>0.6547719584744992</v>
      </c>
      <c r="AH142" s="178">
        <f t="shared" si="74"/>
        <v>0.66196915934726996</v>
      </c>
      <c r="AI142" s="178">
        <f t="shared" si="74"/>
        <v>0.66799937667864728</v>
      </c>
      <c r="AJ142" s="178">
        <f t="shared" si="74"/>
        <v>0.67304827747565887</v>
      </c>
      <c r="AK142" s="178">
        <f t="shared" si="74"/>
        <v>0.67727478313461198</v>
      </c>
      <c r="AL142" s="178">
        <f t="shared" si="74"/>
        <v>0.68081369063574559</v>
      </c>
      <c r="AM142" s="178">
        <f t="shared" si="74"/>
        <v>0.68377856418704375</v>
      </c>
      <c r="AN142" s="178">
        <f t="shared" si="74"/>
        <v>0.68626460635549169</v>
      </c>
      <c r="AO142" s="178">
        <f t="shared" si="74"/>
        <v>0.68835134359197259</v>
      </c>
      <c r="AP142" s="178">
        <f t="shared" si="74"/>
        <v>0.69010504469753542</v>
      </c>
      <c r="AQ142" s="178">
        <f t="shared" si="74"/>
        <v>0.69158084360753269</v>
      </c>
      <c r="AR142" s="178">
        <f t="shared" si="74"/>
        <v>0.69282456932039016</v>
      </c>
      <c r="AS142" s="178">
        <f t="shared" si="74"/>
        <v>0.69387430303161168</v>
      </c>
      <c r="AT142" s="178">
        <f t="shared" si="74"/>
        <v>0.69476169068879701</v>
      </c>
      <c r="AU142" s="178">
        <f t="shared" si="74"/>
        <v>0.69551304179274098</v>
      </c>
      <c r="AV142" s="178">
        <f t="shared" si="74"/>
        <v>0.69615024467788633</v>
      </c>
      <c r="AW142" s="178">
        <f t="shared" si="74"/>
        <v>0.69669152621849451</v>
      </c>
      <c r="AX142" s="178">
        <f t="shared" si="74"/>
        <v>0.69715208085904157</v>
      </c>
      <c r="AY142" s="178">
        <f t="shared" si="74"/>
        <v>0.69754459061430796</v>
      </c>
      <c r="AZ142" s="178">
        <f t="shared" si="74"/>
        <v>0.69787965453841139</v>
      </c>
      <c r="BA142" s="178">
        <f t="shared" si="74"/>
        <v>0.69816614328195481</v>
      </c>
      <c r="BB142" s="178">
        <f t="shared" si="74"/>
        <v>0.69841149180920725</v>
      </c>
      <c r="BC142" s="178">
        <f t="shared" si="74"/>
        <v>0.69862194114562159</v>
      </c>
      <c r="BD142" s="178">
        <f t="shared" si="74"/>
        <v>0.69880273815343474</v>
      </c>
      <c r="BE142" s="178">
        <f t="shared" si="74"/>
        <v>0.69895830075855769</v>
      </c>
      <c r="BF142" s="178">
        <f t="shared" si="74"/>
        <v>0.69909235473899134</v>
      </c>
      <c r="BG142" s="178">
        <f t="shared" si="74"/>
        <v>0.69920804709674422</v>
      </c>
      <c r="BH142" s="178">
        <f t="shared" si="74"/>
        <v>0.69930804013716874</v>
      </c>
      <c r="BI142" s="178">
        <f t="shared" si="74"/>
        <v>0.69939458964085666</v>
      </c>
      <c r="BJ142" s="178">
        <f t="shared" si="74"/>
        <v>0.6994696099067953</v>
      </c>
      <c r="BK142" s="178">
        <f t="shared" si="74"/>
        <v>0.69953472794839622</v>
      </c>
      <c r="BL142" s="178">
        <f t="shared" si="74"/>
        <v>0.69959132871688345</v>
      </c>
      <c r="BM142" s="178">
        <f t="shared" si="74"/>
        <v>0.69964059289321723</v>
      </c>
      <c r="BN142" s="178">
        <f t="shared" si="74"/>
        <v>0.69968352851684024</v>
      </c>
      <c r="BO142" s="178">
        <f t="shared" si="74"/>
        <v>0.69972099749605188</v>
      </c>
      <c r="BP142" s="178">
        <f t="shared" si="74"/>
        <v>0.69975373786170392</v>
      </c>
      <c r="BR142" s="149"/>
      <c r="BS142" s="149"/>
    </row>
    <row r="143" spans="1:71" outlineLevel="1"/>
    <row r="144" spans="1:71" outlineLevel="1">
      <c r="D144" s="53" t="s">
        <v>87</v>
      </c>
      <c r="F144" s="54">
        <v>0.7</v>
      </c>
      <c r="G144" s="19" t="s">
        <v>108</v>
      </c>
      <c r="K144"/>
      <c r="U144" s="71">
        <f t="shared" ref="U144:Z144" si="75">U140/T140-1</f>
        <v>0.12247538492448462</v>
      </c>
      <c r="V144" s="71">
        <f t="shared" si="75"/>
        <v>0.23035943525376035</v>
      </c>
      <c r="W144" s="71">
        <f t="shared" si="75"/>
        <v>0.11776191097580568</v>
      </c>
      <c r="X144" s="71">
        <f t="shared" si="75"/>
        <v>0.10931824054379669</v>
      </c>
      <c r="Y144" s="71">
        <f t="shared" si="75"/>
        <v>9.7642044494687719E-2</v>
      </c>
      <c r="Z144" s="71">
        <f t="shared" si="75"/>
        <v>1.9731550211922411E-2</v>
      </c>
      <c r="AA144" s="109">
        <v>0.06</v>
      </c>
      <c r="AB144" s="109">
        <v>0.06</v>
      </c>
      <c r="AC144" s="109">
        <v>0.04</v>
      </c>
      <c r="AD144" s="109">
        <v>0.04</v>
      </c>
    </row>
    <row r="145" spans="2:71" outlineLevel="1">
      <c r="B145" s="273"/>
      <c r="D145" t="s">
        <v>88</v>
      </c>
      <c r="F145" s="46">
        <v>1950</v>
      </c>
      <c r="G145" s="19" t="s">
        <v>109</v>
      </c>
    </row>
    <row r="146" spans="2:71" outlineLevel="1">
      <c r="B146" s="273"/>
      <c r="D146" t="s">
        <v>89</v>
      </c>
      <c r="F146" s="46">
        <v>2003</v>
      </c>
      <c r="G146" s="19" t="s">
        <v>110</v>
      </c>
    </row>
    <row r="147" spans="2:71" outlineLevel="1">
      <c r="B147" s="273"/>
      <c r="D147" t="s">
        <v>90</v>
      </c>
      <c r="F147" s="55">
        <f>INDEX($L$140:$BM$140,MATCH(TimeA.TV,L$3:BM$3,0))</f>
        <v>0.16462621153166462</v>
      </c>
      <c r="G147" s="19" t="s">
        <v>111</v>
      </c>
    </row>
    <row r="148" spans="2:71" outlineLevel="1">
      <c r="B148" s="273"/>
      <c r="D148" t="s">
        <v>91</v>
      </c>
      <c r="F148" s="46">
        <v>2015</v>
      </c>
      <c r="G148" s="19" t="s">
        <v>112</v>
      </c>
    </row>
    <row r="149" spans="2:71" outlineLevel="1">
      <c r="B149" s="273"/>
      <c r="D149" t="s">
        <v>92</v>
      </c>
      <c r="F149" s="55">
        <f>INDEX($L$140:$BM$140,MATCH(TimeB.TV,L$3:BM$3,0))</f>
        <v>0.57328282477882886</v>
      </c>
      <c r="G149" s="19" t="s">
        <v>113</v>
      </c>
    </row>
    <row r="150" spans="2:71" outlineLevel="1">
      <c r="D150" t="s">
        <v>93</v>
      </c>
      <c r="F150" s="61">
        <f>-B.TV*LN(TimeB.TV-Base.TV)-LN(Saturation.TV/NumberB.TV-1)</f>
        <v>-53.483076327847769</v>
      </c>
      <c r="G150" s="19" t="s">
        <v>114</v>
      </c>
    </row>
    <row r="151" spans="2:71" outlineLevel="1">
      <c r="D151" t="s">
        <v>94</v>
      </c>
      <c r="F151" s="61">
        <f>(LN(Saturation.TV/NumberA.TV-1)-LN(Saturation.TV/NumberB.TV-1))/(LN(TimeB.TV-Base.TV)-LN(TimeA.TV-Base.TV))</f>
        <v>13.173789185555668</v>
      </c>
      <c r="G151" s="19" t="s">
        <v>115</v>
      </c>
    </row>
    <row r="152" spans="2:71" outlineLevel="1"/>
    <row r="153" spans="2:71" outlineLevel="1">
      <c r="C153" s="16" t="s">
        <v>211</v>
      </c>
      <c r="L153" s="66">
        <f t="shared" ref="L153:V153" si="76">SUM(L154:L155)</f>
        <v>2567216</v>
      </c>
      <c r="M153" s="66">
        <f t="shared" si="76"/>
        <v>2821257</v>
      </c>
      <c r="N153" s="66">
        <f t="shared" si="76"/>
        <v>2800707</v>
      </c>
      <c r="O153" s="66">
        <f t="shared" si="76"/>
        <v>3916415</v>
      </c>
      <c r="P153" s="66">
        <f t="shared" si="76"/>
        <v>4585828</v>
      </c>
      <c r="Q153" s="66">
        <f t="shared" si="76"/>
        <v>5431395</v>
      </c>
      <c r="R153" s="66">
        <f t="shared" si="76"/>
        <v>6027231</v>
      </c>
      <c r="S153" s="66">
        <f t="shared" si="76"/>
        <v>6499547</v>
      </c>
      <c r="T153" s="66">
        <f t="shared" si="76"/>
        <v>7048202</v>
      </c>
      <c r="U153" s="66">
        <f t="shared" si="76"/>
        <v>8059072</v>
      </c>
      <c r="V153" s="66">
        <f t="shared" si="76"/>
        <v>10097204</v>
      </c>
      <c r="W153" s="66">
        <f>SUM(W154:W155)</f>
        <v>11526003</v>
      </c>
      <c r="X153" s="66">
        <f>SUM(X154:X155)</f>
        <v>13051582</v>
      </c>
      <c r="Y153" s="66">
        <f>SUM(Y154:Y155)</f>
        <v>14616463</v>
      </c>
      <c r="Z153" s="66">
        <f>SUM(Z154:Z155)</f>
        <v>15199932</v>
      </c>
      <c r="AA153" s="66">
        <f>SUM(AA154:AA155)</f>
        <v>17275281</v>
      </c>
      <c r="AB153" s="67">
        <f t="shared" ref="AB153:BN153" si="77">AB141</f>
        <v>18201528.409653608</v>
      </c>
      <c r="AC153" s="67">
        <f t="shared" si="77"/>
        <v>19060342.836151887</v>
      </c>
      <c r="AD153" s="67">
        <f t="shared" si="77"/>
        <v>19856342.482197337</v>
      </c>
      <c r="AE153" s="67">
        <f t="shared" si="77"/>
        <v>20596100.420616839</v>
      </c>
      <c r="AF153" s="67">
        <f t="shared" si="77"/>
        <v>21284010.02994154</v>
      </c>
      <c r="AG153" s="67">
        <f t="shared" si="77"/>
        <v>21921579.951675437</v>
      </c>
      <c r="AH153" s="67">
        <f t="shared" si="77"/>
        <v>22267519.755702231</v>
      </c>
      <c r="AI153" s="67">
        <f t="shared" si="77"/>
        <v>22606053.106658041</v>
      </c>
      <c r="AJ153" s="67">
        <f t="shared" si="77"/>
        <v>22939964.823135</v>
      </c>
      <c r="AK153" s="67">
        <f t="shared" si="77"/>
        <v>23268302.374267396</v>
      </c>
      <c r="AL153" s="67">
        <f t="shared" si="77"/>
        <v>23586224.833241239</v>
      </c>
      <c r="AM153" s="67">
        <f t="shared" si="77"/>
        <v>23891819.052324541</v>
      </c>
      <c r="AN153" s="67">
        <f t="shared" si="77"/>
        <v>24186839.046758313</v>
      </c>
      <c r="AO153" s="67">
        <f t="shared" si="77"/>
        <v>24473931.526245162</v>
      </c>
      <c r="AP153" s="67">
        <f t="shared" si="77"/>
        <v>24759080.778077945</v>
      </c>
      <c r="AQ153" s="67">
        <f t="shared" si="77"/>
        <v>25039429.856539555</v>
      </c>
      <c r="AR153" s="67">
        <f t="shared" si="77"/>
        <v>25307905.775222026</v>
      </c>
      <c r="AS153" s="67">
        <f t="shared" si="77"/>
        <v>25565488.880832989</v>
      </c>
      <c r="AT153" s="67">
        <f t="shared" si="77"/>
        <v>25813747.210600618</v>
      </c>
      <c r="AU153" s="67">
        <f t="shared" si="77"/>
        <v>26053090.563033201</v>
      </c>
      <c r="AV153" s="67">
        <f t="shared" si="77"/>
        <v>26282100.00675283</v>
      </c>
      <c r="AW153" s="67">
        <f t="shared" si="77"/>
        <v>26499930.716421228</v>
      </c>
      <c r="AX153" s="67">
        <f t="shared" si="77"/>
        <v>26707061.059831392</v>
      </c>
      <c r="AY153" s="67">
        <f t="shared" si="77"/>
        <v>26904478.499371454</v>
      </c>
      <c r="AZ153" s="67">
        <f t="shared" si="77"/>
        <v>27092239.313605294</v>
      </c>
      <c r="BA153" s="67">
        <f t="shared" si="77"/>
        <v>27268989.906039525</v>
      </c>
      <c r="BB153" s="67">
        <f t="shared" si="77"/>
        <v>27433884.157575771</v>
      </c>
      <c r="BC153" s="67">
        <f t="shared" si="77"/>
        <v>27587221.573674701</v>
      </c>
      <c r="BD153" s="67">
        <f t="shared" si="77"/>
        <v>27729840.834314167</v>
      </c>
      <c r="BE153" s="67">
        <f t="shared" si="77"/>
        <v>27861907.540785607</v>
      </c>
      <c r="BF153" s="67">
        <f t="shared" si="77"/>
        <v>27982435.847900994</v>
      </c>
      <c r="BG153" s="67">
        <f t="shared" si="77"/>
        <v>28090792.460096646</v>
      </c>
      <c r="BH153" s="67">
        <f t="shared" si="77"/>
        <v>28187305.022115164</v>
      </c>
      <c r="BI153" s="67">
        <f t="shared" si="77"/>
        <v>28272771.783931609</v>
      </c>
      <c r="BJ153" s="67">
        <f t="shared" si="77"/>
        <v>28312860.557497386</v>
      </c>
      <c r="BK153" s="67">
        <f t="shared" si="77"/>
        <v>28353006.174084362</v>
      </c>
      <c r="BL153" s="67">
        <f t="shared" si="77"/>
        <v>28393208.714291893</v>
      </c>
      <c r="BM153" s="67">
        <f t="shared" si="77"/>
        <v>28433468.25883361</v>
      </c>
      <c r="BN153" s="67">
        <f t="shared" si="77"/>
        <v>28473784.888537589</v>
      </c>
      <c r="BO153" s="67">
        <f>BO141</f>
        <v>28514158.684346523</v>
      </c>
      <c r="BP153" s="67">
        <f>BP141</f>
        <v>28554589.727317873</v>
      </c>
    </row>
    <row r="154" spans="2:71" outlineLevel="1">
      <c r="D154" s="134" t="s">
        <v>416</v>
      </c>
      <c r="I154" t="s">
        <v>138</v>
      </c>
      <c r="J154" s="53" t="s">
        <v>85</v>
      </c>
      <c r="L154" s="180">
        <f t="shared" ref="L154:V154" si="78">L727+L730</f>
        <v>2221093</v>
      </c>
      <c r="M154" s="180">
        <f t="shared" si="78"/>
        <v>2492709</v>
      </c>
      <c r="N154" s="180">
        <f t="shared" si="78"/>
        <v>2528451</v>
      </c>
      <c r="O154" s="180">
        <f t="shared" si="78"/>
        <v>2658885</v>
      </c>
      <c r="P154" s="180">
        <f t="shared" si="78"/>
        <v>2953251</v>
      </c>
      <c r="Q154" s="180">
        <f t="shared" si="78"/>
        <v>3398843</v>
      </c>
      <c r="R154" s="180">
        <f t="shared" si="78"/>
        <v>3972572</v>
      </c>
      <c r="S154" s="180">
        <f t="shared" si="78"/>
        <v>4339398</v>
      </c>
      <c r="T154" s="180">
        <f t="shared" si="78"/>
        <v>4836069</v>
      </c>
      <c r="U154" s="180">
        <f t="shared" si="78"/>
        <v>5061919</v>
      </c>
      <c r="V154" s="180">
        <f t="shared" si="78"/>
        <v>5384040</v>
      </c>
      <c r="W154" s="180">
        <f>W727+W730</f>
        <v>5668893</v>
      </c>
      <c r="X154" s="180">
        <f>X727+X730</f>
        <v>5987513</v>
      </c>
      <c r="Y154" s="180">
        <f>Y727+Y730</f>
        <v>6715720</v>
      </c>
      <c r="Z154" s="180">
        <f>Z727+Z730</f>
        <v>6344338</v>
      </c>
      <c r="AA154" s="180">
        <f>AA727+AA730</f>
        <v>7255572</v>
      </c>
      <c r="AB154" s="170">
        <f t="shared" ref="AB154:BN154" si="79">AB$153*AB158</f>
        <v>7597181.9049877953</v>
      </c>
      <c r="AC154" s="170">
        <f t="shared" si="79"/>
        <v>7955644.6271224227</v>
      </c>
      <c r="AD154" s="170">
        <f t="shared" si="79"/>
        <v>8287888.9294254007</v>
      </c>
      <c r="AE154" s="170">
        <f t="shared" si="79"/>
        <v>8596658.3633621112</v>
      </c>
      <c r="AF154" s="170">
        <f t="shared" si="79"/>
        <v>8883786.692291731</v>
      </c>
      <c r="AG154" s="170">
        <f t="shared" si="79"/>
        <v>9149903.6119011994</v>
      </c>
      <c r="AH154" s="170">
        <f t="shared" si="79"/>
        <v>9294296.3002632093</v>
      </c>
      <c r="AI154" s="170">
        <f t="shared" si="79"/>
        <v>9435597.5904753171</v>
      </c>
      <c r="AJ154" s="170">
        <f t="shared" si="79"/>
        <v>9574969.8450018503</v>
      </c>
      <c r="AK154" s="170">
        <f t="shared" si="79"/>
        <v>9712015.4845794607</v>
      </c>
      <c r="AL154" s="170">
        <f t="shared" si="79"/>
        <v>9844713.9425410628</v>
      </c>
      <c r="AM154" s="170">
        <f t="shared" si="79"/>
        <v>9972266.6853237618</v>
      </c>
      <c r="AN154" s="170">
        <f t="shared" si="79"/>
        <v>10095405.825778203</v>
      </c>
      <c r="AO154" s="170">
        <f t="shared" si="79"/>
        <v>10215236.08075057</v>
      </c>
      <c r="AP154" s="170">
        <f t="shared" si="79"/>
        <v>10334255.247025412</v>
      </c>
      <c r="AQ154" s="170">
        <f t="shared" si="79"/>
        <v>10451270.856815573</v>
      </c>
      <c r="AR154" s="170">
        <f t="shared" si="79"/>
        <v>10563330.698463688</v>
      </c>
      <c r="AS154" s="170">
        <f t="shared" si="79"/>
        <v>10670843.961357603</v>
      </c>
      <c r="AT154" s="170">
        <f t="shared" si="79"/>
        <v>10774465.132515561</v>
      </c>
      <c r="AU154" s="170">
        <f t="shared" si="79"/>
        <v>10874365.258771745</v>
      </c>
      <c r="AV154" s="170">
        <f t="shared" si="79"/>
        <v>10969952.088775281</v>
      </c>
      <c r="AW154" s="170">
        <f t="shared" si="79"/>
        <v>11060872.99874489</v>
      </c>
      <c r="AX154" s="170">
        <f t="shared" si="79"/>
        <v>11147327.655821655</v>
      </c>
      <c r="AY154" s="170">
        <f t="shared" si="79"/>
        <v>11229728.219425276</v>
      </c>
      <c r="AZ154" s="170">
        <f t="shared" si="79"/>
        <v>11308098.179807644</v>
      </c>
      <c r="BA154" s="170">
        <f t="shared" si="79"/>
        <v>11381872.555910315</v>
      </c>
      <c r="BB154" s="170">
        <f t="shared" si="79"/>
        <v>11450698.183946215</v>
      </c>
      <c r="BC154" s="170">
        <f t="shared" si="79"/>
        <v>11514700.075255876</v>
      </c>
      <c r="BD154" s="170">
        <f t="shared" si="79"/>
        <v>11574228.288593072</v>
      </c>
      <c r="BE154" s="170">
        <f t="shared" si="79"/>
        <v>11629351.944699008</v>
      </c>
      <c r="BF154" s="170">
        <f t="shared" si="79"/>
        <v>11679659.559161218</v>
      </c>
      <c r="BG154" s="170">
        <f t="shared" si="79"/>
        <v>11724886.799145196</v>
      </c>
      <c r="BH154" s="170">
        <f t="shared" si="79"/>
        <v>11765170.421117414</v>
      </c>
      <c r="BI154" s="170">
        <f t="shared" si="79"/>
        <v>11800843.60865069</v>
      </c>
      <c r="BJ154" s="170">
        <f t="shared" si="79"/>
        <v>11817576.363080561</v>
      </c>
      <c r="BK154" s="170">
        <f t="shared" si="79"/>
        <v>11834332.84336259</v>
      </c>
      <c r="BL154" s="170">
        <f t="shared" si="79"/>
        <v>11851113.083138345</v>
      </c>
      <c r="BM154" s="170">
        <f t="shared" si="79"/>
        <v>11867917.116097091</v>
      </c>
      <c r="BN154" s="170">
        <f t="shared" si="79"/>
        <v>11884744.975975865</v>
      </c>
      <c r="BO154" s="170">
        <f>BO$153*BO158</f>
        <v>11901596.696559541</v>
      </c>
      <c r="BP154" s="170">
        <f>BP$153*BP158</f>
        <v>11918472.311680896</v>
      </c>
    </row>
    <row r="155" spans="2:71" outlineLevel="1">
      <c r="D155" s="134" t="s">
        <v>417</v>
      </c>
      <c r="I155" t="s">
        <v>138</v>
      </c>
      <c r="J155" s="53" t="s">
        <v>85</v>
      </c>
      <c r="L155" s="180">
        <f t="shared" ref="L155:V155" si="80">L728+L729</f>
        <v>346123</v>
      </c>
      <c r="M155" s="180">
        <f t="shared" si="80"/>
        <v>328548</v>
      </c>
      <c r="N155" s="180">
        <f t="shared" si="80"/>
        <v>272256</v>
      </c>
      <c r="O155" s="180">
        <f t="shared" si="80"/>
        <v>1257530</v>
      </c>
      <c r="P155" s="180">
        <f t="shared" si="80"/>
        <v>1632577</v>
      </c>
      <c r="Q155" s="180">
        <f t="shared" si="80"/>
        <v>2032552</v>
      </c>
      <c r="R155" s="180">
        <f t="shared" si="80"/>
        <v>2054659</v>
      </c>
      <c r="S155" s="180">
        <f t="shared" si="80"/>
        <v>2160149</v>
      </c>
      <c r="T155" s="180">
        <f t="shared" si="80"/>
        <v>2212133</v>
      </c>
      <c r="U155" s="180">
        <f t="shared" si="80"/>
        <v>2997153</v>
      </c>
      <c r="V155" s="180">
        <f t="shared" si="80"/>
        <v>4713164</v>
      </c>
      <c r="W155" s="180">
        <f>W728+W729</f>
        <v>5857110</v>
      </c>
      <c r="X155" s="180">
        <f>X728+X729</f>
        <v>7064069</v>
      </c>
      <c r="Y155" s="180">
        <f>Y728+Y729</f>
        <v>7900743</v>
      </c>
      <c r="Z155" s="180">
        <f>Z728+Z729</f>
        <v>8855594</v>
      </c>
      <c r="AA155" s="180">
        <f>AA728+AA729</f>
        <v>10019709</v>
      </c>
      <c r="AB155" s="217">
        <f t="shared" ref="AB155:BN155" si="81">AB$153*AB159</f>
        <v>10604346.504665814</v>
      </c>
      <c r="AC155" s="217">
        <f t="shared" si="81"/>
        <v>11104698.209029464</v>
      </c>
      <c r="AD155" s="217">
        <f t="shared" si="81"/>
        <v>11568453.552771937</v>
      </c>
      <c r="AE155" s="217">
        <f t="shared" si="81"/>
        <v>11999442.057254728</v>
      </c>
      <c r="AF155" s="217">
        <f t="shared" si="81"/>
        <v>12400223.337649809</v>
      </c>
      <c r="AG155" s="217">
        <f t="shared" si="81"/>
        <v>12771676.339774238</v>
      </c>
      <c r="AH155" s="217">
        <f t="shared" si="81"/>
        <v>12973223.455439022</v>
      </c>
      <c r="AI155" s="217">
        <f t="shared" si="81"/>
        <v>13170455.516182726</v>
      </c>
      <c r="AJ155" s="217">
        <f t="shared" si="81"/>
        <v>13364994.978133151</v>
      </c>
      <c r="AK155" s="217">
        <f t="shared" si="81"/>
        <v>13556286.889687937</v>
      </c>
      <c r="AL155" s="217">
        <f t="shared" si="81"/>
        <v>13741510.890700178</v>
      </c>
      <c r="AM155" s="217">
        <f t="shared" si="81"/>
        <v>13919552.367000781</v>
      </c>
      <c r="AN155" s="217">
        <f t="shared" si="81"/>
        <v>14091433.220980112</v>
      </c>
      <c r="AO155" s="217">
        <f t="shared" si="81"/>
        <v>14258695.445494594</v>
      </c>
      <c r="AP155" s="217">
        <f t="shared" si="81"/>
        <v>14424825.531052534</v>
      </c>
      <c r="AQ155" s="217">
        <f t="shared" si="81"/>
        <v>14588158.999723984</v>
      </c>
      <c r="AR155" s="217">
        <f t="shared" si="81"/>
        <v>14744575.07675834</v>
      </c>
      <c r="AS155" s="217">
        <f t="shared" si="81"/>
        <v>14894644.919475388</v>
      </c>
      <c r="AT155" s="217">
        <f t="shared" si="81"/>
        <v>15039282.078085059</v>
      </c>
      <c r="AU155" s="217">
        <f t="shared" si="81"/>
        <v>15178725.304261457</v>
      </c>
      <c r="AV155" s="217">
        <f t="shared" si="81"/>
        <v>15312147.917977551</v>
      </c>
      <c r="AW155" s="217">
        <f t="shared" si="81"/>
        <v>15439057.71767634</v>
      </c>
      <c r="AX155" s="217">
        <f t="shared" si="81"/>
        <v>15559733.404009737</v>
      </c>
      <c r="AY155" s="217">
        <f t="shared" si="81"/>
        <v>15674750.279946178</v>
      </c>
      <c r="AZ155" s="217">
        <f t="shared" si="81"/>
        <v>15784141.133797651</v>
      </c>
      <c r="BA155" s="217">
        <f t="shared" si="81"/>
        <v>15887117.350129211</v>
      </c>
      <c r="BB155" s="217">
        <f t="shared" si="81"/>
        <v>15983185.973629558</v>
      </c>
      <c r="BC155" s="217">
        <f t="shared" si="81"/>
        <v>16072521.498418827</v>
      </c>
      <c r="BD155" s="217">
        <f t="shared" si="81"/>
        <v>16155612.545721097</v>
      </c>
      <c r="BE155" s="217">
        <f t="shared" si="81"/>
        <v>16232555.596086601</v>
      </c>
      <c r="BF155" s="217">
        <f t="shared" si="81"/>
        <v>16302776.288739778</v>
      </c>
      <c r="BG155" s="217">
        <f t="shared" si="81"/>
        <v>16365905.660951452</v>
      </c>
      <c r="BH155" s="217">
        <f t="shared" si="81"/>
        <v>16422134.60099775</v>
      </c>
      <c r="BI155" s="217">
        <f t="shared" si="81"/>
        <v>16471928.175280921</v>
      </c>
      <c r="BJ155" s="217">
        <f t="shared" si="81"/>
        <v>16495284.194416827</v>
      </c>
      <c r="BK155" s="217">
        <f t="shared" si="81"/>
        <v>16518673.330721773</v>
      </c>
      <c r="BL155" s="217">
        <f t="shared" si="81"/>
        <v>16542095.63115355</v>
      </c>
      <c r="BM155" s="217">
        <f t="shared" si="81"/>
        <v>16565551.142736519</v>
      </c>
      <c r="BN155" s="217">
        <f t="shared" si="81"/>
        <v>16589039.912561726</v>
      </c>
      <c r="BO155" s="217">
        <f>BO$153*BO159</f>
        <v>16612561.987786984</v>
      </c>
      <c r="BP155" s="217">
        <f>BP$153*BP159</f>
        <v>16636117.415636979</v>
      </c>
    </row>
    <row r="156" spans="2:71" outlineLevel="1"/>
    <row r="157" spans="2:71" outlineLevel="1">
      <c r="C157" s="16" t="s">
        <v>213</v>
      </c>
    </row>
    <row r="158" spans="2:71" outlineLevel="1">
      <c r="D158" s="134" t="s">
        <v>416</v>
      </c>
      <c r="I158" s="53" t="s">
        <v>138</v>
      </c>
      <c r="J158" s="53" t="s">
        <v>86</v>
      </c>
      <c r="K158" s="103" t="str">
        <f t="array" ref="K158">IF(OR(S158:BM158&lt;0,S158:BM158&gt;1),"error","ok")</f>
        <v>ok</v>
      </c>
      <c r="M158" s="179">
        <f t="shared" ref="M158:V158" si="82">M154/M$153</f>
        <v>0.88354552598363068</v>
      </c>
      <c r="N158" s="179">
        <f t="shared" si="82"/>
        <v>0.90279025974512861</v>
      </c>
      <c r="O158" s="179">
        <f t="shared" si="82"/>
        <v>0.67890787876157144</v>
      </c>
      <c r="P158" s="179">
        <f t="shared" si="82"/>
        <v>0.64399515202052937</v>
      </c>
      <c r="Q158" s="179">
        <f t="shared" si="82"/>
        <v>0.62577717142649358</v>
      </c>
      <c r="R158" s="179">
        <f t="shared" si="82"/>
        <v>0.6591039898752844</v>
      </c>
      <c r="S158" s="179">
        <f t="shared" si="82"/>
        <v>0.66764622211363345</v>
      </c>
      <c r="T158" s="179">
        <f t="shared" si="82"/>
        <v>0.68614222464112129</v>
      </c>
      <c r="U158" s="179">
        <f t="shared" si="82"/>
        <v>0.62810197005312773</v>
      </c>
      <c r="V158" s="179">
        <f t="shared" si="82"/>
        <v>0.53322087976037724</v>
      </c>
      <c r="W158" s="179">
        <f t="shared" ref="W158:Z159" si="83">W154/W$153</f>
        <v>0.49183511404604008</v>
      </c>
      <c r="X158" s="179">
        <f t="shared" si="83"/>
        <v>0.45875764332630325</v>
      </c>
      <c r="Y158" s="179">
        <f t="shared" si="83"/>
        <v>0.45946273048411235</v>
      </c>
      <c r="Z158" s="179">
        <f t="shared" si="83"/>
        <v>0.4173925251770863</v>
      </c>
      <c r="AA158" s="179">
        <f>AA154/AA$153</f>
        <v>0.41999733607806439</v>
      </c>
      <c r="AB158" s="178">
        <f t="shared" ref="AB158:AI158" si="84">$Z$158+INDEX(scenario.fixed.television,MATCH(scenario.fixed.television.selected,scenarios,0))</f>
        <v>0.4173925251770863</v>
      </c>
      <c r="AC158" s="178">
        <f t="shared" si="84"/>
        <v>0.4173925251770863</v>
      </c>
      <c r="AD158" s="178">
        <f t="shared" si="84"/>
        <v>0.4173925251770863</v>
      </c>
      <c r="AE158" s="178">
        <f t="shared" si="84"/>
        <v>0.4173925251770863</v>
      </c>
      <c r="AF158" s="178">
        <f t="shared" si="84"/>
        <v>0.4173925251770863</v>
      </c>
      <c r="AG158" s="178">
        <f t="shared" si="84"/>
        <v>0.4173925251770863</v>
      </c>
      <c r="AH158" s="178">
        <f t="shared" si="84"/>
        <v>0.4173925251770863</v>
      </c>
      <c r="AI158" s="178">
        <f t="shared" si="84"/>
        <v>0.4173925251770863</v>
      </c>
      <c r="AJ158" s="179">
        <f>AI158</f>
        <v>0.4173925251770863</v>
      </c>
      <c r="AK158" s="179">
        <f t="shared" ref="AJ158:BN159" si="85">AJ158</f>
        <v>0.4173925251770863</v>
      </c>
      <c r="AL158" s="179">
        <f t="shared" si="85"/>
        <v>0.4173925251770863</v>
      </c>
      <c r="AM158" s="179">
        <f t="shared" si="85"/>
        <v>0.4173925251770863</v>
      </c>
      <c r="AN158" s="179">
        <f t="shared" si="85"/>
        <v>0.4173925251770863</v>
      </c>
      <c r="AO158" s="179">
        <f t="shared" si="85"/>
        <v>0.4173925251770863</v>
      </c>
      <c r="AP158" s="179">
        <f t="shared" si="85"/>
        <v>0.4173925251770863</v>
      </c>
      <c r="AQ158" s="179">
        <f t="shared" si="85"/>
        <v>0.4173925251770863</v>
      </c>
      <c r="AR158" s="179">
        <f t="shared" si="85"/>
        <v>0.4173925251770863</v>
      </c>
      <c r="AS158" s="179">
        <f t="shared" si="85"/>
        <v>0.4173925251770863</v>
      </c>
      <c r="AT158" s="179">
        <f t="shared" si="85"/>
        <v>0.4173925251770863</v>
      </c>
      <c r="AU158" s="179">
        <f t="shared" si="85"/>
        <v>0.4173925251770863</v>
      </c>
      <c r="AV158" s="179">
        <f t="shared" si="85"/>
        <v>0.4173925251770863</v>
      </c>
      <c r="AW158" s="179">
        <f t="shared" si="85"/>
        <v>0.4173925251770863</v>
      </c>
      <c r="AX158" s="179">
        <f t="shared" si="85"/>
        <v>0.4173925251770863</v>
      </c>
      <c r="AY158" s="179">
        <f t="shared" si="85"/>
        <v>0.4173925251770863</v>
      </c>
      <c r="AZ158" s="179">
        <f t="shared" si="85"/>
        <v>0.4173925251770863</v>
      </c>
      <c r="BA158" s="179">
        <f t="shared" si="85"/>
        <v>0.4173925251770863</v>
      </c>
      <c r="BB158" s="179">
        <f t="shared" si="85"/>
        <v>0.4173925251770863</v>
      </c>
      <c r="BC158" s="179">
        <f t="shared" si="85"/>
        <v>0.4173925251770863</v>
      </c>
      <c r="BD158" s="179">
        <f t="shared" si="85"/>
        <v>0.4173925251770863</v>
      </c>
      <c r="BE158" s="179">
        <f t="shared" si="85"/>
        <v>0.4173925251770863</v>
      </c>
      <c r="BF158" s="179">
        <f t="shared" si="85"/>
        <v>0.4173925251770863</v>
      </c>
      <c r="BG158" s="179">
        <f t="shared" si="85"/>
        <v>0.4173925251770863</v>
      </c>
      <c r="BH158" s="179">
        <f t="shared" si="85"/>
        <v>0.4173925251770863</v>
      </c>
      <c r="BI158" s="179">
        <f t="shared" si="85"/>
        <v>0.4173925251770863</v>
      </c>
      <c r="BJ158" s="179">
        <f t="shared" si="85"/>
        <v>0.4173925251770863</v>
      </c>
      <c r="BK158" s="179">
        <f t="shared" si="85"/>
        <v>0.4173925251770863</v>
      </c>
      <c r="BL158" s="179">
        <f t="shared" si="85"/>
        <v>0.4173925251770863</v>
      </c>
      <c r="BM158" s="179">
        <f t="shared" si="85"/>
        <v>0.4173925251770863</v>
      </c>
      <c r="BN158" s="179">
        <f t="shared" si="85"/>
        <v>0.4173925251770863</v>
      </c>
      <c r="BO158" s="179">
        <f>BN158</f>
        <v>0.4173925251770863</v>
      </c>
      <c r="BP158" s="179">
        <f>BO158</f>
        <v>0.4173925251770863</v>
      </c>
      <c r="BR158"/>
      <c r="BS158"/>
    </row>
    <row r="159" spans="2:71" outlineLevel="1">
      <c r="D159" s="134" t="s">
        <v>417</v>
      </c>
      <c r="I159" s="53" t="s">
        <v>138</v>
      </c>
      <c r="J159" s="53" t="s">
        <v>86</v>
      </c>
      <c r="K159" s="103" t="str">
        <f t="array" ref="K159">IF(OR(S159:BM159&lt;0,S159:BM159&gt;1),"error","ok")</f>
        <v>ok</v>
      </c>
      <c r="M159" s="179">
        <f t="shared" ref="M159:V159" si="86">M155/M$153</f>
        <v>0.1164544740163693</v>
      </c>
      <c r="N159" s="179">
        <f t="shared" si="86"/>
        <v>9.7209740254871363E-2</v>
      </c>
      <c r="O159" s="179">
        <f t="shared" si="86"/>
        <v>0.32109212123842851</v>
      </c>
      <c r="P159" s="179">
        <f t="shared" si="86"/>
        <v>0.35600484797947068</v>
      </c>
      <c r="Q159" s="179">
        <f t="shared" si="86"/>
        <v>0.37422282857350642</v>
      </c>
      <c r="R159" s="179">
        <f t="shared" si="86"/>
        <v>0.34089601012471565</v>
      </c>
      <c r="S159" s="179">
        <f t="shared" si="86"/>
        <v>0.33235377788636655</v>
      </c>
      <c r="T159" s="179">
        <f t="shared" si="86"/>
        <v>0.31385777535887877</v>
      </c>
      <c r="U159" s="179">
        <f t="shared" si="86"/>
        <v>0.37189802994687232</v>
      </c>
      <c r="V159" s="179">
        <f t="shared" si="86"/>
        <v>0.46677912023962276</v>
      </c>
      <c r="W159" s="179">
        <f t="shared" si="83"/>
        <v>0.50816488595395992</v>
      </c>
      <c r="X159" s="179">
        <f t="shared" si="83"/>
        <v>0.54124235667369669</v>
      </c>
      <c r="Y159" s="179">
        <f t="shared" si="83"/>
        <v>0.54053726951588765</v>
      </c>
      <c r="Z159" s="179">
        <f t="shared" si="83"/>
        <v>0.58260747482291364</v>
      </c>
      <c r="AA159" s="179">
        <f>AA155/AA$153</f>
        <v>0.58000266392193567</v>
      </c>
      <c r="AB159" s="178">
        <f t="shared" ref="AB159:AI159" si="87">1-AB158</f>
        <v>0.58260747482291375</v>
      </c>
      <c r="AC159" s="178">
        <f t="shared" si="87"/>
        <v>0.58260747482291375</v>
      </c>
      <c r="AD159" s="178">
        <f t="shared" si="87"/>
        <v>0.58260747482291375</v>
      </c>
      <c r="AE159" s="178">
        <f t="shared" si="87"/>
        <v>0.58260747482291375</v>
      </c>
      <c r="AF159" s="178">
        <f t="shared" si="87"/>
        <v>0.58260747482291375</v>
      </c>
      <c r="AG159" s="178">
        <f t="shared" si="87"/>
        <v>0.58260747482291375</v>
      </c>
      <c r="AH159" s="178">
        <f t="shared" si="87"/>
        <v>0.58260747482291375</v>
      </c>
      <c r="AI159" s="178">
        <f t="shared" si="87"/>
        <v>0.58260747482291375</v>
      </c>
      <c r="AJ159" s="179">
        <f t="shared" si="85"/>
        <v>0.58260747482291375</v>
      </c>
      <c r="AK159" s="179">
        <f t="shared" si="85"/>
        <v>0.58260747482291375</v>
      </c>
      <c r="AL159" s="179">
        <f t="shared" si="85"/>
        <v>0.58260747482291375</v>
      </c>
      <c r="AM159" s="179">
        <f t="shared" si="85"/>
        <v>0.58260747482291375</v>
      </c>
      <c r="AN159" s="179">
        <f t="shared" si="85"/>
        <v>0.58260747482291375</v>
      </c>
      <c r="AO159" s="179">
        <f t="shared" si="85"/>
        <v>0.58260747482291375</v>
      </c>
      <c r="AP159" s="179">
        <f t="shared" si="85"/>
        <v>0.58260747482291375</v>
      </c>
      <c r="AQ159" s="179">
        <f t="shared" si="85"/>
        <v>0.58260747482291375</v>
      </c>
      <c r="AR159" s="179">
        <f t="shared" si="85"/>
        <v>0.58260747482291375</v>
      </c>
      <c r="AS159" s="179">
        <f t="shared" si="85"/>
        <v>0.58260747482291375</v>
      </c>
      <c r="AT159" s="179">
        <f t="shared" si="85"/>
        <v>0.58260747482291375</v>
      </c>
      <c r="AU159" s="179">
        <f t="shared" si="85"/>
        <v>0.58260747482291375</v>
      </c>
      <c r="AV159" s="179">
        <f t="shared" si="85"/>
        <v>0.58260747482291375</v>
      </c>
      <c r="AW159" s="179">
        <f t="shared" si="85"/>
        <v>0.58260747482291375</v>
      </c>
      <c r="AX159" s="179">
        <f t="shared" si="85"/>
        <v>0.58260747482291375</v>
      </c>
      <c r="AY159" s="179">
        <f t="shared" si="85"/>
        <v>0.58260747482291375</v>
      </c>
      <c r="AZ159" s="179">
        <f t="shared" si="85"/>
        <v>0.58260747482291375</v>
      </c>
      <c r="BA159" s="179">
        <f t="shared" si="85"/>
        <v>0.58260747482291375</v>
      </c>
      <c r="BB159" s="179">
        <f t="shared" si="85"/>
        <v>0.58260747482291375</v>
      </c>
      <c r="BC159" s="179">
        <f t="shared" si="85"/>
        <v>0.58260747482291375</v>
      </c>
      <c r="BD159" s="179">
        <f t="shared" si="85"/>
        <v>0.58260747482291375</v>
      </c>
      <c r="BE159" s="179">
        <f t="shared" si="85"/>
        <v>0.58260747482291375</v>
      </c>
      <c r="BF159" s="179">
        <f t="shared" si="85"/>
        <v>0.58260747482291375</v>
      </c>
      <c r="BG159" s="179">
        <f t="shared" si="85"/>
        <v>0.58260747482291375</v>
      </c>
      <c r="BH159" s="179">
        <f t="shared" si="85"/>
        <v>0.58260747482291375</v>
      </c>
      <c r="BI159" s="179">
        <f t="shared" si="85"/>
        <v>0.58260747482291375</v>
      </c>
      <c r="BJ159" s="179">
        <f t="shared" si="85"/>
        <v>0.58260747482291375</v>
      </c>
      <c r="BK159" s="179">
        <f t="shared" si="85"/>
        <v>0.58260747482291375</v>
      </c>
      <c r="BL159" s="179">
        <f t="shared" si="85"/>
        <v>0.58260747482291375</v>
      </c>
      <c r="BM159" s="179">
        <f t="shared" si="85"/>
        <v>0.58260747482291375</v>
      </c>
      <c r="BN159" s="179">
        <f t="shared" si="85"/>
        <v>0.58260747482291375</v>
      </c>
      <c r="BO159" s="179">
        <f>BN159</f>
        <v>0.58260747482291375</v>
      </c>
      <c r="BP159" s="179">
        <f>BO159</f>
        <v>0.58260747482291375</v>
      </c>
      <c r="BR159"/>
      <c r="BS159"/>
    </row>
    <row r="160" spans="2:71" outlineLevel="1">
      <c r="D160" s="53" t="s">
        <v>60</v>
      </c>
      <c r="K160" s="103" t="str">
        <f t="array" ref="K160">IF(AND(S160:BM160=1),"ok","error")</f>
        <v>ok</v>
      </c>
      <c r="S160" s="70">
        <f t="shared" ref="S160:BN160" si="88">SUM(S158:S159)</f>
        <v>1</v>
      </c>
      <c r="T160" s="70">
        <f t="shared" si="88"/>
        <v>1</v>
      </c>
      <c r="U160" s="70">
        <f t="shared" si="88"/>
        <v>1</v>
      </c>
      <c r="V160" s="70">
        <f t="shared" si="88"/>
        <v>1</v>
      </c>
      <c r="W160" s="70">
        <f>SUM(W158:W159)</f>
        <v>1</v>
      </c>
      <c r="X160" s="70">
        <f>SUM(X158:X159)</f>
        <v>1</v>
      </c>
      <c r="Y160" s="70">
        <f>SUM(Y158:Y159)</f>
        <v>1</v>
      </c>
      <c r="Z160" s="70">
        <f>SUM(Z158:Z159)</f>
        <v>1</v>
      </c>
      <c r="AA160" s="70">
        <f t="shared" si="88"/>
        <v>1</v>
      </c>
      <c r="AB160" s="70">
        <f t="shared" si="88"/>
        <v>1</v>
      </c>
      <c r="AC160" s="70">
        <f t="shared" si="88"/>
        <v>1</v>
      </c>
      <c r="AD160" s="70">
        <f t="shared" si="88"/>
        <v>1</v>
      </c>
      <c r="AE160" s="70">
        <f t="shared" si="88"/>
        <v>1</v>
      </c>
      <c r="AF160" s="70">
        <f t="shared" si="88"/>
        <v>1</v>
      </c>
      <c r="AG160" s="70">
        <f t="shared" si="88"/>
        <v>1</v>
      </c>
      <c r="AH160" s="70">
        <f t="shared" si="88"/>
        <v>1</v>
      </c>
      <c r="AI160" s="70">
        <f t="shared" si="88"/>
        <v>1</v>
      </c>
      <c r="AJ160" s="70">
        <f t="shared" si="88"/>
        <v>1</v>
      </c>
      <c r="AK160" s="70">
        <f t="shared" si="88"/>
        <v>1</v>
      </c>
      <c r="AL160" s="70">
        <f t="shared" si="88"/>
        <v>1</v>
      </c>
      <c r="AM160" s="70">
        <f t="shared" si="88"/>
        <v>1</v>
      </c>
      <c r="AN160" s="70">
        <f t="shared" si="88"/>
        <v>1</v>
      </c>
      <c r="AO160" s="70">
        <f t="shared" si="88"/>
        <v>1</v>
      </c>
      <c r="AP160" s="70">
        <f t="shared" si="88"/>
        <v>1</v>
      </c>
      <c r="AQ160" s="70">
        <f t="shared" si="88"/>
        <v>1</v>
      </c>
      <c r="AR160" s="70">
        <f t="shared" si="88"/>
        <v>1</v>
      </c>
      <c r="AS160" s="70">
        <f t="shared" si="88"/>
        <v>1</v>
      </c>
      <c r="AT160" s="70">
        <f t="shared" si="88"/>
        <v>1</v>
      </c>
      <c r="AU160" s="70">
        <f t="shared" si="88"/>
        <v>1</v>
      </c>
      <c r="AV160" s="70">
        <f t="shared" si="88"/>
        <v>1</v>
      </c>
      <c r="AW160" s="70">
        <f t="shared" si="88"/>
        <v>1</v>
      </c>
      <c r="AX160" s="70">
        <f t="shared" si="88"/>
        <v>1</v>
      </c>
      <c r="AY160" s="70">
        <f t="shared" si="88"/>
        <v>1</v>
      </c>
      <c r="AZ160" s="70">
        <f t="shared" si="88"/>
        <v>1</v>
      </c>
      <c r="BA160" s="70">
        <f t="shared" si="88"/>
        <v>1</v>
      </c>
      <c r="BB160" s="70">
        <f t="shared" si="88"/>
        <v>1</v>
      </c>
      <c r="BC160" s="70">
        <f t="shared" si="88"/>
        <v>1</v>
      </c>
      <c r="BD160" s="70">
        <f t="shared" si="88"/>
        <v>1</v>
      </c>
      <c r="BE160" s="70">
        <f t="shared" si="88"/>
        <v>1</v>
      </c>
      <c r="BF160" s="70">
        <f t="shared" si="88"/>
        <v>1</v>
      </c>
      <c r="BG160" s="70">
        <f t="shared" si="88"/>
        <v>1</v>
      </c>
      <c r="BH160" s="70">
        <f t="shared" si="88"/>
        <v>1</v>
      </c>
      <c r="BI160" s="70">
        <f t="shared" si="88"/>
        <v>1</v>
      </c>
      <c r="BJ160" s="70">
        <f t="shared" si="88"/>
        <v>1</v>
      </c>
      <c r="BK160" s="70">
        <f t="shared" si="88"/>
        <v>1</v>
      </c>
      <c r="BL160" s="70">
        <f t="shared" si="88"/>
        <v>1</v>
      </c>
      <c r="BM160" s="70">
        <f t="shared" si="88"/>
        <v>1</v>
      </c>
      <c r="BN160" s="70">
        <f t="shared" si="88"/>
        <v>1</v>
      </c>
      <c r="BO160" s="70">
        <f>SUM(BO158:BO159)</f>
        <v>1</v>
      </c>
      <c r="BP160" s="70">
        <f>SUM(BP158:BP159)</f>
        <v>1</v>
      </c>
      <c r="BR160"/>
      <c r="BS160"/>
    </row>
    <row r="161" spans="1:72" outlineLevel="1"/>
    <row r="163" spans="1:72" s="89" customFormat="1" ht="18" customHeight="1">
      <c r="A163" s="274">
        <v>3</v>
      </c>
      <c r="B163" s="87" t="s">
        <v>256</v>
      </c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95"/>
      <c r="BS163" s="95"/>
      <c r="BT163" s="88"/>
    </row>
    <row r="165" spans="1:72" ht="15.75">
      <c r="B165" s="17" t="s">
        <v>257</v>
      </c>
      <c r="C165" s="17"/>
      <c r="D165" s="17"/>
    </row>
    <row r="166" spans="1:72" outlineLevel="1"/>
    <row r="167" spans="1:72" outlineLevel="1">
      <c r="B167" s="90" t="s">
        <v>259</v>
      </c>
    </row>
    <row r="168" spans="1:72" s="79" customFormat="1" outlineLevel="1">
      <c r="A168" s="273"/>
      <c r="C168" s="52" t="s">
        <v>227</v>
      </c>
      <c r="K168" s="103"/>
      <c r="L168" s="219">
        <f>SUM(L169:L171)</f>
        <v>122795250307.28963</v>
      </c>
      <c r="M168" s="219">
        <f>SUM(M169:M171)</f>
        <v>133642322731.63385</v>
      </c>
      <c r="N168" s="219">
        <f>SUM(N169:N171)</f>
        <v>145925901923.16876</v>
      </c>
      <c r="O168" s="219">
        <f>SUM(O169:O171)</f>
        <v>156893192203.59555</v>
      </c>
      <c r="P168" s="219">
        <f t="shared" ref="P168:W168" si="89">SUM(P169:P171)</f>
        <v>171777035898.28079</v>
      </c>
      <c r="Q168" s="219">
        <f t="shared" si="89"/>
        <v>190163919530.54959</v>
      </c>
      <c r="R168" s="219">
        <f t="shared" si="89"/>
        <v>200246343460.2157</v>
      </c>
      <c r="S168" s="219">
        <f t="shared" si="89"/>
        <v>216754142113.1517</v>
      </c>
      <c r="T168" s="219">
        <f t="shared" si="89"/>
        <v>228645914010.05902</v>
      </c>
      <c r="U168" s="219">
        <f t="shared" si="89"/>
        <v>229892110250.58682</v>
      </c>
      <c r="V168" s="219">
        <f t="shared" si="89"/>
        <v>236289643166.45676</v>
      </c>
      <c r="W168" s="219">
        <f t="shared" si="89"/>
        <v>250924748507.36856</v>
      </c>
      <c r="X168" s="219">
        <f t="shared" ref="X168:BN168" si="90">SUM(X169:X171)</f>
        <v>254196569943.75037</v>
      </c>
      <c r="Y168" s="219">
        <f t="shared" si="90"/>
        <v>269208703529.4621</v>
      </c>
      <c r="Z168" s="219">
        <f t="shared" si="90"/>
        <v>290869765814.1958</v>
      </c>
      <c r="AA168" s="219">
        <f t="shared" si="90"/>
        <v>272274880025.29919</v>
      </c>
      <c r="AB168" s="219">
        <f t="shared" si="90"/>
        <v>266467466472.69736</v>
      </c>
      <c r="AC168" s="219">
        <f t="shared" si="90"/>
        <v>263371169182.19507</v>
      </c>
      <c r="AD168" s="219">
        <f t="shared" si="90"/>
        <v>260785627978.60291</v>
      </c>
      <c r="AE168" s="219">
        <f t="shared" si="90"/>
        <v>258933411874.64557</v>
      </c>
      <c r="AF168" s="219">
        <f t="shared" si="90"/>
        <v>257815550129.19684</v>
      </c>
      <c r="AG168" s="219">
        <f t="shared" si="90"/>
        <v>257432548784.45834</v>
      </c>
      <c r="AH168" s="219">
        <f t="shared" si="90"/>
        <v>257780295228.34869</v>
      </c>
      <c r="AI168" s="219">
        <f t="shared" si="90"/>
        <v>258845303340.86246</v>
      </c>
      <c r="AJ168" s="219">
        <f t="shared" si="90"/>
        <v>263100163967.98477</v>
      </c>
      <c r="AK168" s="219">
        <f t="shared" si="90"/>
        <v>265201555299.72299</v>
      </c>
      <c r="AL168" s="219">
        <f t="shared" si="90"/>
        <v>267254144163.08041</v>
      </c>
      <c r="AM168" s="219">
        <f t="shared" si="90"/>
        <v>269252864928.47903</v>
      </c>
      <c r="AN168" s="219">
        <f t="shared" si="90"/>
        <v>271197216464.50909</v>
      </c>
      <c r="AO168" s="219">
        <f t="shared" si="90"/>
        <v>273088507261.33817</v>
      </c>
      <c r="AP168" s="219">
        <f t="shared" si="90"/>
        <v>274930971381.84637</v>
      </c>
      <c r="AQ168" s="219">
        <f t="shared" si="90"/>
        <v>276729142415.28998</v>
      </c>
      <c r="AR168" s="219">
        <f t="shared" si="90"/>
        <v>278479756223.70825</v>
      </c>
      <c r="AS168" s="219">
        <f t="shared" si="90"/>
        <v>280178389575.22321</v>
      </c>
      <c r="AT168" s="219">
        <f t="shared" si="90"/>
        <v>281825296869.53247</v>
      </c>
      <c r="AU168" s="219">
        <f t="shared" si="90"/>
        <v>283421301032.49347</v>
      </c>
      <c r="AV168" s="219">
        <f t="shared" si="90"/>
        <v>284965620873.20923</v>
      </c>
      <c r="AW168" s="219">
        <f t="shared" si="90"/>
        <v>286456723426.53748</v>
      </c>
      <c r="AX168" s="219">
        <f t="shared" si="90"/>
        <v>287894127312.96625</v>
      </c>
      <c r="AY168" s="219">
        <f t="shared" si="90"/>
        <v>289278530592.3042</v>
      </c>
      <c r="AZ168" s="219">
        <f t="shared" si="90"/>
        <v>290610639935.50848</v>
      </c>
      <c r="BA168" s="219">
        <f t="shared" si="90"/>
        <v>291889926318.45618</v>
      </c>
      <c r="BB168" s="219">
        <f t="shared" si="90"/>
        <v>293115226843.62695</v>
      </c>
      <c r="BC168" s="219">
        <f t="shared" si="90"/>
        <v>294286276052.03076</v>
      </c>
      <c r="BD168" s="219">
        <f t="shared" si="90"/>
        <v>295403899555.09766</v>
      </c>
      <c r="BE168" s="219">
        <f t="shared" si="90"/>
        <v>296469048974.55804</v>
      </c>
      <c r="BF168" s="219">
        <f t="shared" si="90"/>
        <v>297481758817.64697</v>
      </c>
      <c r="BG168" s="219">
        <f t="shared" si="90"/>
        <v>298441572927.11725</v>
      </c>
      <c r="BH168" s="219">
        <f t="shared" si="90"/>
        <v>299348760908.64941</v>
      </c>
      <c r="BI168" s="219">
        <f t="shared" si="90"/>
        <v>300186240702.75232</v>
      </c>
      <c r="BJ168" s="219">
        <f t="shared" si="90"/>
        <v>300766289680.76074</v>
      </c>
      <c r="BK168" s="219">
        <f t="shared" si="90"/>
        <v>301132755823.26343</v>
      </c>
      <c r="BL168" s="219">
        <f t="shared" si="90"/>
        <v>301499707126.74341</v>
      </c>
      <c r="BM168" s="219">
        <f t="shared" si="90"/>
        <v>301867144234.005</v>
      </c>
      <c r="BN168" s="219">
        <f t="shared" si="90"/>
        <v>302235067788.70496</v>
      </c>
      <c r="BO168" s="219">
        <f>SUM(BO169:BO171)</f>
        <v>302603478435.35358</v>
      </c>
      <c r="BP168" s="219">
        <f>SUM(BP169:BP171)</f>
        <v>302972376819.31561</v>
      </c>
      <c r="BR168"/>
      <c r="BS168"/>
      <c r="BT168"/>
    </row>
    <row r="169" spans="1:72" s="79" customFormat="1" outlineLevel="1">
      <c r="A169" s="273"/>
      <c r="B169"/>
      <c r="D169" s="113" t="s">
        <v>228</v>
      </c>
      <c r="H169" s="79" t="s">
        <v>631</v>
      </c>
      <c r="I169" s="79" t="s">
        <v>184</v>
      </c>
      <c r="J169" s="80" t="s">
        <v>102</v>
      </c>
      <c r="K169" s="103"/>
      <c r="L169" s="177">
        <f>L736</f>
        <v>112893687973.72383</v>
      </c>
      <c r="M169" s="177">
        <f t="shared" ref="M169:AA169" si="91">M736</f>
        <v>122890952201.95721</v>
      </c>
      <c r="N169" s="177">
        <f t="shared" si="91"/>
        <v>132798829396.69794</v>
      </c>
      <c r="O169" s="177">
        <f t="shared" si="91"/>
        <v>140406640899.60181</v>
      </c>
      <c r="P169" s="177">
        <f t="shared" si="91"/>
        <v>146010131613.92453</v>
      </c>
      <c r="Q169" s="177">
        <f t="shared" si="91"/>
        <v>151980120939.94397</v>
      </c>
      <c r="R169" s="177">
        <f t="shared" si="91"/>
        <v>154714724765.08487</v>
      </c>
      <c r="S169" s="177">
        <f t="shared" si="91"/>
        <v>156237712732.20859</v>
      </c>
      <c r="T169" s="177">
        <f t="shared" si="91"/>
        <v>149144943626.08694</v>
      </c>
      <c r="U169" s="177">
        <f t="shared" si="91"/>
        <v>136749258688.43106</v>
      </c>
      <c r="V169" s="177">
        <f t="shared" si="91"/>
        <v>137055462452.37128</v>
      </c>
      <c r="W169" s="177">
        <f t="shared" si="91"/>
        <v>136658984145.17526</v>
      </c>
      <c r="X169" s="177">
        <f t="shared" si="91"/>
        <v>120003875893.12103</v>
      </c>
      <c r="Y169" s="177">
        <f t="shared" si="91"/>
        <v>114806160135.1981</v>
      </c>
      <c r="Z169" s="177">
        <f t="shared" si="91"/>
        <v>117092929173.96422</v>
      </c>
      <c r="AA169" s="177">
        <f t="shared" si="91"/>
        <v>101700641069.25745</v>
      </c>
      <c r="AB169" s="170">
        <f t="shared" ref="AB169:BP169" si="92">AB178*AVERAGE(AA47:AB47)</f>
        <v>91038578297.120316</v>
      </c>
      <c r="AC169" s="170">
        <f t="shared" si="92"/>
        <v>81191605216.569168</v>
      </c>
      <c r="AD169" s="170">
        <f t="shared" si="92"/>
        <v>72799568616.74263</v>
      </c>
      <c r="AE169" s="170">
        <f t="shared" si="92"/>
        <v>65258689015.065323</v>
      </c>
      <c r="AF169" s="170">
        <f t="shared" si="92"/>
        <v>58484949399.113159</v>
      </c>
      <c r="AG169" s="170">
        <f t="shared" si="92"/>
        <v>52397911016.192467</v>
      </c>
      <c r="AH169" s="170">
        <f t="shared" si="92"/>
        <v>46926270447.495995</v>
      </c>
      <c r="AI169" s="170">
        <f t="shared" si="92"/>
        <v>42010623970.031334</v>
      </c>
      <c r="AJ169" s="170">
        <f t="shared" si="92"/>
        <v>42427186453.954048</v>
      </c>
      <c r="AK169" s="170">
        <f t="shared" si="92"/>
        <v>42834594872.151604</v>
      </c>
      <c r="AL169" s="170">
        <f t="shared" si="92"/>
        <v>43232166876.137619</v>
      </c>
      <c r="AM169" s="170">
        <f t="shared" si="92"/>
        <v>43615747434.020409</v>
      </c>
      <c r="AN169" s="170">
        <f t="shared" si="92"/>
        <v>43985238649.253136</v>
      </c>
      <c r="AO169" s="170">
        <f t="shared" si="92"/>
        <v>44343347799.104187</v>
      </c>
      <c r="AP169" s="170">
        <f t="shared" si="92"/>
        <v>44695384577.378258</v>
      </c>
      <c r="AQ169" s="170">
        <f t="shared" si="92"/>
        <v>45043272889.992447</v>
      </c>
      <c r="AR169" s="170">
        <f t="shared" si="92"/>
        <v>45380903952.629791</v>
      </c>
      <c r="AS169" s="170">
        <f t="shared" si="92"/>
        <v>45704529640.793427</v>
      </c>
      <c r="AT169" s="170">
        <f t="shared" si="92"/>
        <v>46015717692.069527</v>
      </c>
      <c r="AU169" s="170">
        <f t="shared" si="92"/>
        <v>46315684849.108101</v>
      </c>
      <c r="AV169" s="170">
        <f t="shared" si="92"/>
        <v>46603810304.539078</v>
      </c>
      <c r="AW169" s="170">
        <f t="shared" si="92"/>
        <v>46878701420.290909</v>
      </c>
      <c r="AX169" s="170">
        <f t="shared" si="92"/>
        <v>47140132755.73851</v>
      </c>
      <c r="AY169" s="170">
        <f t="shared" si="92"/>
        <v>47389006073.382256</v>
      </c>
      <c r="AZ169" s="170">
        <f t="shared" si="92"/>
        <v>47625963471.101402</v>
      </c>
      <c r="BA169" s="170">
        <f t="shared" si="92"/>
        <v>47850206853.267296</v>
      </c>
      <c r="BB169" s="170">
        <f t="shared" si="92"/>
        <v>48060382979.199188</v>
      </c>
      <c r="BC169" s="170">
        <f t="shared" si="92"/>
        <v>48256155578.238281</v>
      </c>
      <c r="BD169" s="170">
        <f t="shared" si="92"/>
        <v>48438224849.4664</v>
      </c>
      <c r="BE169" s="170">
        <f t="shared" si="92"/>
        <v>48607208615.602837</v>
      </c>
      <c r="BF169" s="170">
        <f t="shared" si="92"/>
        <v>48762602271.682655</v>
      </c>
      <c r="BG169" s="170">
        <f t="shared" si="92"/>
        <v>48903409740.239639</v>
      </c>
      <c r="BH169" s="170">
        <f t="shared" si="92"/>
        <v>49029442988.272255</v>
      </c>
      <c r="BI169" s="170">
        <f t="shared" si="92"/>
        <v>49141394653.746948</v>
      </c>
      <c r="BJ169" s="170">
        <f t="shared" si="92"/>
        <v>49218635029.188477</v>
      </c>
      <c r="BK169" s="170">
        <f t="shared" si="92"/>
        <v>49267994337.79924</v>
      </c>
      <c r="BL169" s="170">
        <f t="shared" si="92"/>
        <v>49317423634.38858</v>
      </c>
      <c r="BM169" s="170">
        <f t="shared" si="92"/>
        <v>49366923018.194473</v>
      </c>
      <c r="BN169" s="170">
        <f t="shared" si="92"/>
        <v>49416492588.595589</v>
      </c>
      <c r="BO169" s="170">
        <f t="shared" si="92"/>
        <v>49466132445.111519</v>
      </c>
      <c r="BP169" s="170">
        <f t="shared" si="92"/>
        <v>49515842687.402946</v>
      </c>
      <c r="BR169" s="96"/>
      <c r="BS169" s="96"/>
    </row>
    <row r="170" spans="1:72" s="79" customFormat="1" outlineLevel="1">
      <c r="A170" s="273"/>
      <c r="B170"/>
      <c r="D170" s="113" t="s">
        <v>229</v>
      </c>
      <c r="I170" s="79" t="s">
        <v>184</v>
      </c>
      <c r="J170" s="80" t="s">
        <v>102</v>
      </c>
      <c r="L170" s="177">
        <f>L752</f>
        <v>3711010678.5157857</v>
      </c>
      <c r="M170" s="177">
        <f t="shared" ref="M170:AA170" si="93">M752</f>
        <v>5130552887.6784458</v>
      </c>
      <c r="N170" s="177">
        <f t="shared" si="93"/>
        <v>6889985543.2108049</v>
      </c>
      <c r="O170" s="177">
        <f t="shared" si="93"/>
        <v>9868544723.7918854</v>
      </c>
      <c r="P170" s="177">
        <f t="shared" si="93"/>
        <v>15477501062.998753</v>
      </c>
      <c r="Q170" s="177">
        <f t="shared" si="93"/>
        <v>21680740898.003632</v>
      </c>
      <c r="R170" s="177">
        <f t="shared" si="93"/>
        <v>27039529148.621727</v>
      </c>
      <c r="S170" s="177">
        <f t="shared" si="93"/>
        <v>42968626159.378555</v>
      </c>
      <c r="T170" s="177">
        <f t="shared" si="93"/>
        <v>63793427400.672089</v>
      </c>
      <c r="U170" s="177">
        <f t="shared" si="93"/>
        <v>78203144964.356857</v>
      </c>
      <c r="V170" s="177">
        <f t="shared" si="93"/>
        <v>82876572375.021057</v>
      </c>
      <c r="W170" s="177">
        <f t="shared" si="93"/>
        <v>94140859291.73349</v>
      </c>
      <c r="X170" s="177">
        <f t="shared" si="93"/>
        <v>109209438785.96327</v>
      </c>
      <c r="Y170" s="177">
        <f t="shared" si="93"/>
        <v>126911437704.39526</v>
      </c>
      <c r="Z170" s="177">
        <f t="shared" si="93"/>
        <v>143547805403.86591</v>
      </c>
      <c r="AA170" s="177">
        <f t="shared" si="93"/>
        <v>142202929186.15628</v>
      </c>
      <c r="AB170" s="170">
        <f t="shared" ref="AB170:BP170" si="94">AB181*AVERAGE(AA51:AB51)</f>
        <v>149226703470.19412</v>
      </c>
      <c r="AC170" s="170">
        <f t="shared" si="94"/>
        <v>158373696900.29779</v>
      </c>
      <c r="AD170" s="170">
        <f t="shared" si="94"/>
        <v>166714443001.99203</v>
      </c>
      <c r="AE170" s="170">
        <f t="shared" si="94"/>
        <v>174986648097.56293</v>
      </c>
      <c r="AF170" s="170">
        <f t="shared" si="94"/>
        <v>183192604954.3718</v>
      </c>
      <c r="AG170" s="170">
        <f t="shared" si="94"/>
        <v>191340820195.17175</v>
      </c>
      <c r="AH170" s="170">
        <f t="shared" si="94"/>
        <v>199439609959.26767</v>
      </c>
      <c r="AI170" s="170">
        <f t="shared" si="94"/>
        <v>207491465813.16324</v>
      </c>
      <c r="AJ170" s="170">
        <f t="shared" si="94"/>
        <v>211329763956.36285</v>
      </c>
      <c r="AK170" s="170">
        <f t="shared" si="94"/>
        <v>213023746869.9035</v>
      </c>
      <c r="AL170" s="170">
        <f t="shared" si="94"/>
        <v>214678763729.2749</v>
      </c>
      <c r="AM170" s="170">
        <f t="shared" si="94"/>
        <v>216293903936.79074</v>
      </c>
      <c r="AN170" s="170">
        <f t="shared" si="94"/>
        <v>217868764257.58807</v>
      </c>
      <c r="AO170" s="170">
        <f t="shared" si="94"/>
        <v>219401945904.5661</v>
      </c>
      <c r="AP170" s="170">
        <f t="shared" si="94"/>
        <v>220892373246.80023</v>
      </c>
      <c r="AQ170" s="170">
        <f t="shared" si="94"/>
        <v>222342655967.62967</v>
      </c>
      <c r="AR170" s="170">
        <f t="shared" si="94"/>
        <v>223755638713.41061</v>
      </c>
      <c r="AS170" s="170">
        <f t="shared" si="94"/>
        <v>225130646376.7619</v>
      </c>
      <c r="AT170" s="170">
        <f t="shared" si="94"/>
        <v>226466365619.7951</v>
      </c>
      <c r="AU170" s="170">
        <f t="shared" si="94"/>
        <v>227762402625.7175</v>
      </c>
      <c r="AV170" s="170">
        <f t="shared" si="94"/>
        <v>229018597011.00232</v>
      </c>
      <c r="AW170" s="170">
        <f t="shared" si="94"/>
        <v>230234808448.57874</v>
      </c>
      <c r="AX170" s="170">
        <f t="shared" si="94"/>
        <v>231410780999.55988</v>
      </c>
      <c r="AY170" s="170">
        <f t="shared" si="94"/>
        <v>232546310961.25412</v>
      </c>
      <c r="AZ170" s="170">
        <f t="shared" si="94"/>
        <v>233641462906.73923</v>
      </c>
      <c r="BA170" s="170">
        <f t="shared" si="94"/>
        <v>234696505907.52106</v>
      </c>
      <c r="BB170" s="170">
        <f t="shared" si="94"/>
        <v>235711630306.75995</v>
      </c>
      <c r="BC170" s="170">
        <f t="shared" si="94"/>
        <v>236686906916.12463</v>
      </c>
      <c r="BD170" s="170">
        <f t="shared" si="94"/>
        <v>237622461147.96344</v>
      </c>
      <c r="BE170" s="170">
        <f t="shared" si="94"/>
        <v>238518626801.28735</v>
      </c>
      <c r="BF170" s="170">
        <f t="shared" si="94"/>
        <v>239375942988.29648</v>
      </c>
      <c r="BG170" s="170">
        <f t="shared" si="94"/>
        <v>240194949629.20975</v>
      </c>
      <c r="BH170" s="170">
        <f t="shared" si="94"/>
        <v>240976104362.70929</v>
      </c>
      <c r="BI170" s="170">
        <f t="shared" si="94"/>
        <v>241701632491.33755</v>
      </c>
      <c r="BJ170" s="170">
        <f t="shared" si="94"/>
        <v>242204441093.90442</v>
      </c>
      <c r="BK170" s="170">
        <f t="shared" si="94"/>
        <v>242521547927.79633</v>
      </c>
      <c r="BL170" s="170">
        <f t="shared" si="94"/>
        <v>242839069934.68698</v>
      </c>
      <c r="BM170" s="170">
        <f t="shared" si="94"/>
        <v>243157007658.1427</v>
      </c>
      <c r="BN170" s="170">
        <f t="shared" si="94"/>
        <v>243475361642.4415</v>
      </c>
      <c r="BO170" s="170">
        <f t="shared" si="94"/>
        <v>243794132432.57419</v>
      </c>
      <c r="BP170" s="170">
        <f t="shared" si="94"/>
        <v>244113320574.24481</v>
      </c>
      <c r="BR170" s="96"/>
      <c r="BS170" s="96"/>
    </row>
    <row r="171" spans="1:72" s="79" customFormat="1" outlineLevel="1">
      <c r="A171" s="273"/>
      <c r="D171" s="113" t="s">
        <v>230</v>
      </c>
      <c r="K171" s="103"/>
      <c r="L171" s="170">
        <f>SUM(L172,L173)</f>
        <v>6190551655.0500002</v>
      </c>
      <c r="M171" s="170">
        <f>SUM(M172,M173)</f>
        <v>5620817641.9981823</v>
      </c>
      <c r="N171" s="170">
        <f>SUM(N172,N173)</f>
        <v>6237086983.2600002</v>
      </c>
      <c r="O171" s="170">
        <f>SUM(O172,O173)</f>
        <v>6618006580.2018833</v>
      </c>
      <c r="P171" s="170">
        <f t="shared" ref="P171:AU171" si="95">SUM(P172,P173)</f>
        <v>10289403221.357521</v>
      </c>
      <c r="Q171" s="170">
        <f t="shared" si="95"/>
        <v>16503057692.601999</v>
      </c>
      <c r="R171" s="170">
        <f t="shared" si="95"/>
        <v>18492089546.509094</v>
      </c>
      <c r="S171" s="170">
        <f t="shared" si="95"/>
        <v>17547803221.564541</v>
      </c>
      <c r="T171" s="170">
        <f t="shared" si="95"/>
        <v>15707542983.299997</v>
      </c>
      <c r="U171" s="170">
        <f>SUM(U172,U173)</f>
        <v>14939706597.798927</v>
      </c>
      <c r="V171" s="170">
        <f t="shared" si="95"/>
        <v>16357608339.064417</v>
      </c>
      <c r="W171" s="170">
        <f t="shared" si="95"/>
        <v>20124905070.459808</v>
      </c>
      <c r="X171" s="170">
        <f t="shared" si="95"/>
        <v>24983255264.666061</v>
      </c>
      <c r="Y171" s="170">
        <f t="shared" si="95"/>
        <v>27491105689.868702</v>
      </c>
      <c r="Z171" s="170">
        <f t="shared" si="95"/>
        <v>30229031236.365639</v>
      </c>
      <c r="AA171" s="170">
        <f t="shared" si="95"/>
        <v>28371309769.885471</v>
      </c>
      <c r="AB171" s="170">
        <f t="shared" si="95"/>
        <v>26202184705.3829</v>
      </c>
      <c r="AC171" s="170">
        <f t="shared" si="95"/>
        <v>23805867065.32814</v>
      </c>
      <c r="AD171" s="170">
        <f t="shared" si="95"/>
        <v>21271616359.868237</v>
      </c>
      <c r="AE171" s="170">
        <f t="shared" si="95"/>
        <v>18688074762.017342</v>
      </c>
      <c r="AF171" s="170">
        <f t="shared" si="95"/>
        <v>16137995775.71187</v>
      </c>
      <c r="AG171" s="170">
        <f t="shared" si="95"/>
        <v>13693817573.09412</v>
      </c>
      <c r="AH171" s="170">
        <f t="shared" si="95"/>
        <v>11414414821.585012</v>
      </c>
      <c r="AI171" s="170">
        <f t="shared" si="95"/>
        <v>9343213557.6678715</v>
      </c>
      <c r="AJ171" s="170">
        <f t="shared" si="95"/>
        <v>9343213557.6678715</v>
      </c>
      <c r="AK171" s="170">
        <f t="shared" si="95"/>
        <v>9343213557.6678715</v>
      </c>
      <c r="AL171" s="170">
        <f t="shared" si="95"/>
        <v>9343213557.6678715</v>
      </c>
      <c r="AM171" s="170">
        <f t="shared" si="95"/>
        <v>9343213557.6678715</v>
      </c>
      <c r="AN171" s="170">
        <f t="shared" si="95"/>
        <v>9343213557.6678715</v>
      </c>
      <c r="AO171" s="170">
        <f t="shared" si="95"/>
        <v>9343213557.6678715</v>
      </c>
      <c r="AP171" s="170">
        <f t="shared" si="95"/>
        <v>9343213557.6678715</v>
      </c>
      <c r="AQ171" s="170">
        <f t="shared" si="95"/>
        <v>9343213557.6678715</v>
      </c>
      <c r="AR171" s="170">
        <f t="shared" si="95"/>
        <v>9343213557.6678715</v>
      </c>
      <c r="AS171" s="170">
        <f t="shared" si="95"/>
        <v>9343213557.6678715</v>
      </c>
      <c r="AT171" s="170">
        <f t="shared" si="95"/>
        <v>9343213557.6678715</v>
      </c>
      <c r="AU171" s="170">
        <f t="shared" si="95"/>
        <v>9343213557.6678715</v>
      </c>
      <c r="AV171" s="170">
        <f t="shared" ref="AV171:BM171" si="96">SUM(AV172,AV173)</f>
        <v>9343213557.6678715</v>
      </c>
      <c r="AW171" s="170">
        <f t="shared" si="96"/>
        <v>9343213557.6678715</v>
      </c>
      <c r="AX171" s="170">
        <f t="shared" si="96"/>
        <v>9343213557.6678715</v>
      </c>
      <c r="AY171" s="170">
        <f t="shared" si="96"/>
        <v>9343213557.6678715</v>
      </c>
      <c r="AZ171" s="170">
        <f t="shared" si="96"/>
        <v>9343213557.6678715</v>
      </c>
      <c r="BA171" s="170">
        <f t="shared" si="96"/>
        <v>9343213557.6678715</v>
      </c>
      <c r="BB171" s="170">
        <f t="shared" si="96"/>
        <v>9343213557.6678715</v>
      </c>
      <c r="BC171" s="170">
        <f t="shared" si="96"/>
        <v>9343213557.6678715</v>
      </c>
      <c r="BD171" s="170">
        <f t="shared" si="96"/>
        <v>9343213557.6678715</v>
      </c>
      <c r="BE171" s="170">
        <f t="shared" si="96"/>
        <v>9343213557.6678715</v>
      </c>
      <c r="BF171" s="170">
        <f t="shared" si="96"/>
        <v>9343213557.6678715</v>
      </c>
      <c r="BG171" s="170">
        <f t="shared" si="96"/>
        <v>9343213557.6678715</v>
      </c>
      <c r="BH171" s="170">
        <f t="shared" si="96"/>
        <v>9343213557.6678715</v>
      </c>
      <c r="BI171" s="170">
        <f t="shared" si="96"/>
        <v>9343213557.6678715</v>
      </c>
      <c r="BJ171" s="170">
        <f t="shared" si="96"/>
        <v>9343213557.6678715</v>
      </c>
      <c r="BK171" s="170">
        <f t="shared" si="96"/>
        <v>9343213557.6678715</v>
      </c>
      <c r="BL171" s="170">
        <f t="shared" si="96"/>
        <v>9343213557.6678715</v>
      </c>
      <c r="BM171" s="170">
        <f t="shared" si="96"/>
        <v>9343213557.6678715</v>
      </c>
      <c r="BN171" s="170">
        <f>SUM(BN172,BN173)</f>
        <v>9343213557.6678715</v>
      </c>
      <c r="BO171" s="170">
        <f>SUM(BO172,BO173)</f>
        <v>9343213557.6678715</v>
      </c>
      <c r="BP171" s="170">
        <f>SUM(BP172,BP173)</f>
        <v>9343213557.6678715</v>
      </c>
      <c r="BR171"/>
      <c r="BS171"/>
      <c r="BT171"/>
    </row>
    <row r="172" spans="1:72" s="79" customFormat="1" outlineLevel="1">
      <c r="A172" s="273"/>
      <c r="B172"/>
      <c r="E172" s="79" t="s">
        <v>231</v>
      </c>
      <c r="K172" s="103"/>
      <c r="L172" s="315">
        <f t="shared" ref="L172:BP172" si="97">L173*L175</f>
        <v>294788174.05000001</v>
      </c>
      <c r="M172" s="315">
        <f t="shared" si="97"/>
        <v>267657982.95229441</v>
      </c>
      <c r="N172" s="315">
        <f t="shared" si="97"/>
        <v>297004142.06</v>
      </c>
      <c r="O172" s="315">
        <f t="shared" si="97"/>
        <v>315143170.48580402</v>
      </c>
      <c r="P172" s="315">
        <f t="shared" si="97"/>
        <v>489971581.96940577</v>
      </c>
      <c r="Q172" s="315">
        <f t="shared" si="97"/>
        <v>785859890.12390471</v>
      </c>
      <c r="R172" s="315">
        <f t="shared" si="97"/>
        <v>880575692.69090927</v>
      </c>
      <c r="S172" s="315">
        <f t="shared" si="97"/>
        <v>835609677.21735919</v>
      </c>
      <c r="T172" s="315">
        <f t="shared" si="97"/>
        <v>747978237.29999995</v>
      </c>
      <c r="U172" s="315">
        <f t="shared" si="97"/>
        <v>711414599.89518702</v>
      </c>
      <c r="V172" s="315">
        <f t="shared" si="97"/>
        <v>778933730.43163896</v>
      </c>
      <c r="W172" s="315">
        <f t="shared" si="97"/>
        <v>958328812.87903845</v>
      </c>
      <c r="X172" s="315">
        <f t="shared" si="97"/>
        <v>1189678822.1269553</v>
      </c>
      <c r="Y172" s="315">
        <f t="shared" si="97"/>
        <v>1309100270.9461288</v>
      </c>
      <c r="Z172" s="315">
        <f t="shared" si="97"/>
        <v>1439477677.9221735</v>
      </c>
      <c r="AA172" s="315">
        <f t="shared" si="97"/>
        <v>1351014750.9469273</v>
      </c>
      <c r="AB172" s="315">
        <f t="shared" si="97"/>
        <v>1247723081.2087095</v>
      </c>
      <c r="AC172" s="315">
        <f t="shared" si="97"/>
        <v>1133612717.3965781</v>
      </c>
      <c r="AD172" s="315">
        <f t="shared" si="97"/>
        <v>1012934112.3746779</v>
      </c>
      <c r="AE172" s="315">
        <f t="shared" si="97"/>
        <v>889908322.00082588</v>
      </c>
      <c r="AF172" s="315">
        <f t="shared" si="97"/>
        <v>768475989.31961298</v>
      </c>
      <c r="AG172" s="315">
        <f t="shared" si="97"/>
        <v>652086551.09972</v>
      </c>
      <c r="AH172" s="315">
        <f t="shared" si="97"/>
        <v>543543562.93261969</v>
      </c>
      <c r="AI172" s="315">
        <f t="shared" si="97"/>
        <v>444914931.3175177</v>
      </c>
      <c r="AJ172" s="315">
        <f t="shared" si="97"/>
        <v>444914931.3175177</v>
      </c>
      <c r="AK172" s="315">
        <f t="shared" si="97"/>
        <v>444914931.3175177</v>
      </c>
      <c r="AL172" s="315">
        <f t="shared" si="97"/>
        <v>444914931.3175177</v>
      </c>
      <c r="AM172" s="315">
        <f t="shared" si="97"/>
        <v>444914931.3175177</v>
      </c>
      <c r="AN172" s="315">
        <f t="shared" si="97"/>
        <v>444914931.3175177</v>
      </c>
      <c r="AO172" s="315">
        <f t="shared" si="97"/>
        <v>444914931.3175177</v>
      </c>
      <c r="AP172" s="315">
        <f t="shared" si="97"/>
        <v>444914931.3175177</v>
      </c>
      <c r="AQ172" s="315">
        <f t="shared" si="97"/>
        <v>444914931.3175177</v>
      </c>
      <c r="AR172" s="315">
        <f t="shared" si="97"/>
        <v>444914931.3175177</v>
      </c>
      <c r="AS172" s="315">
        <f t="shared" si="97"/>
        <v>444914931.3175177</v>
      </c>
      <c r="AT172" s="315">
        <f t="shared" si="97"/>
        <v>444914931.3175177</v>
      </c>
      <c r="AU172" s="315">
        <f t="shared" si="97"/>
        <v>444914931.3175177</v>
      </c>
      <c r="AV172" s="315">
        <f t="shared" si="97"/>
        <v>444914931.3175177</v>
      </c>
      <c r="AW172" s="315">
        <f t="shared" si="97"/>
        <v>444914931.3175177</v>
      </c>
      <c r="AX172" s="315">
        <f t="shared" si="97"/>
        <v>444914931.3175177</v>
      </c>
      <c r="AY172" s="315">
        <f t="shared" si="97"/>
        <v>444914931.3175177</v>
      </c>
      <c r="AZ172" s="315">
        <f t="shared" si="97"/>
        <v>444914931.3175177</v>
      </c>
      <c r="BA172" s="315">
        <f t="shared" si="97"/>
        <v>444914931.3175177</v>
      </c>
      <c r="BB172" s="315">
        <f t="shared" si="97"/>
        <v>444914931.3175177</v>
      </c>
      <c r="BC172" s="315">
        <f t="shared" si="97"/>
        <v>444914931.3175177</v>
      </c>
      <c r="BD172" s="315">
        <f t="shared" si="97"/>
        <v>444914931.3175177</v>
      </c>
      <c r="BE172" s="315">
        <f t="shared" si="97"/>
        <v>444914931.3175177</v>
      </c>
      <c r="BF172" s="315">
        <f t="shared" si="97"/>
        <v>444914931.3175177</v>
      </c>
      <c r="BG172" s="315">
        <f t="shared" si="97"/>
        <v>444914931.3175177</v>
      </c>
      <c r="BH172" s="315">
        <f t="shared" si="97"/>
        <v>444914931.3175177</v>
      </c>
      <c r="BI172" s="315">
        <f t="shared" si="97"/>
        <v>444914931.3175177</v>
      </c>
      <c r="BJ172" s="315">
        <f t="shared" si="97"/>
        <v>444914931.3175177</v>
      </c>
      <c r="BK172" s="315">
        <f t="shared" si="97"/>
        <v>444914931.3175177</v>
      </c>
      <c r="BL172" s="315">
        <f t="shared" si="97"/>
        <v>444914931.3175177</v>
      </c>
      <c r="BM172" s="315">
        <f t="shared" si="97"/>
        <v>444914931.3175177</v>
      </c>
      <c r="BN172" s="315">
        <f t="shared" si="97"/>
        <v>444914931.3175177</v>
      </c>
      <c r="BO172" s="315">
        <f t="shared" si="97"/>
        <v>444914931.3175177</v>
      </c>
      <c r="BP172" s="315">
        <f t="shared" si="97"/>
        <v>444914931.3175177</v>
      </c>
      <c r="BR172"/>
      <c r="BS172"/>
      <c r="BT172"/>
    </row>
    <row r="173" spans="1:72" s="79" customFormat="1" outlineLevel="1">
      <c r="A173" s="273"/>
      <c r="B173"/>
      <c r="E173" s="79" t="s">
        <v>232</v>
      </c>
      <c r="K173" s="103"/>
      <c r="L173" s="177">
        <f>L747</f>
        <v>5895763481</v>
      </c>
      <c r="M173" s="177">
        <f t="shared" ref="M173:AA173" si="98">M747</f>
        <v>5353159659.0458879</v>
      </c>
      <c r="N173" s="177">
        <f t="shared" si="98"/>
        <v>5940082841.1999998</v>
      </c>
      <c r="O173" s="177">
        <f t="shared" si="98"/>
        <v>6302863409.7160797</v>
      </c>
      <c r="P173" s="177">
        <f t="shared" si="98"/>
        <v>9799431639.3881149</v>
      </c>
      <c r="Q173" s="177">
        <f t="shared" si="98"/>
        <v>15717197802.478094</v>
      </c>
      <c r="R173" s="177">
        <f t="shared" si="98"/>
        <v>17611513853.818184</v>
      </c>
      <c r="S173" s="177">
        <f t="shared" si="98"/>
        <v>16712193544.347183</v>
      </c>
      <c r="T173" s="177">
        <f t="shared" si="98"/>
        <v>14959564745.999998</v>
      </c>
      <c r="U173" s="177">
        <f t="shared" si="98"/>
        <v>14228291997.90374</v>
      </c>
      <c r="V173" s="177">
        <f t="shared" si="98"/>
        <v>15578674608.632778</v>
      </c>
      <c r="W173" s="177">
        <f t="shared" si="98"/>
        <v>19166576257.580769</v>
      </c>
      <c r="X173" s="177">
        <f t="shared" si="98"/>
        <v>23793576442.539104</v>
      </c>
      <c r="Y173" s="177">
        <f t="shared" si="98"/>
        <v>26182005418.922573</v>
      </c>
      <c r="Z173" s="177">
        <f t="shared" si="98"/>
        <v>28789553558.443466</v>
      </c>
      <c r="AA173" s="177">
        <f t="shared" si="98"/>
        <v>27020295018.938545</v>
      </c>
      <c r="AB173" s="170">
        <f t="shared" ref="AB173:AG173" si="99">AA173*(1+AB174)</f>
        <v>24954461624.174191</v>
      </c>
      <c r="AC173" s="170">
        <f t="shared" si="99"/>
        <v>22672254347.931561</v>
      </c>
      <c r="AD173" s="170">
        <f t="shared" si="99"/>
        <v>20258682247.493557</v>
      </c>
      <c r="AE173" s="170">
        <f t="shared" si="99"/>
        <v>17798166440.016518</v>
      </c>
      <c r="AF173" s="170">
        <f t="shared" si="99"/>
        <v>15369519786.392258</v>
      </c>
      <c r="AG173" s="170">
        <f t="shared" si="99"/>
        <v>13041731021.9944</v>
      </c>
      <c r="AH173" s="170">
        <f>AG173*(1+AH174)</f>
        <v>10870871258.652393</v>
      </c>
      <c r="AI173" s="170">
        <f>AH173*(1+AI174)</f>
        <v>8898298626.3503532</v>
      </c>
      <c r="AJ173" s="177">
        <f t="shared" ref="AJ173:BN173" si="100">AI173</f>
        <v>8898298626.3503532</v>
      </c>
      <c r="AK173" s="177">
        <f t="shared" si="100"/>
        <v>8898298626.3503532</v>
      </c>
      <c r="AL173" s="177">
        <f t="shared" si="100"/>
        <v>8898298626.3503532</v>
      </c>
      <c r="AM173" s="177">
        <f t="shared" si="100"/>
        <v>8898298626.3503532</v>
      </c>
      <c r="AN173" s="177">
        <f t="shared" si="100"/>
        <v>8898298626.3503532</v>
      </c>
      <c r="AO173" s="177">
        <f t="shared" si="100"/>
        <v>8898298626.3503532</v>
      </c>
      <c r="AP173" s="177">
        <f t="shared" si="100"/>
        <v>8898298626.3503532</v>
      </c>
      <c r="AQ173" s="177">
        <f t="shared" si="100"/>
        <v>8898298626.3503532</v>
      </c>
      <c r="AR173" s="177">
        <f t="shared" si="100"/>
        <v>8898298626.3503532</v>
      </c>
      <c r="AS173" s="177">
        <f t="shared" si="100"/>
        <v>8898298626.3503532</v>
      </c>
      <c r="AT173" s="177">
        <f t="shared" si="100"/>
        <v>8898298626.3503532</v>
      </c>
      <c r="AU173" s="177">
        <f t="shared" si="100"/>
        <v>8898298626.3503532</v>
      </c>
      <c r="AV173" s="177">
        <f t="shared" si="100"/>
        <v>8898298626.3503532</v>
      </c>
      <c r="AW173" s="177">
        <f t="shared" si="100"/>
        <v>8898298626.3503532</v>
      </c>
      <c r="AX173" s="177">
        <f t="shared" si="100"/>
        <v>8898298626.3503532</v>
      </c>
      <c r="AY173" s="177">
        <f t="shared" si="100"/>
        <v>8898298626.3503532</v>
      </c>
      <c r="AZ173" s="177">
        <f t="shared" si="100"/>
        <v>8898298626.3503532</v>
      </c>
      <c r="BA173" s="177">
        <f t="shared" si="100"/>
        <v>8898298626.3503532</v>
      </c>
      <c r="BB173" s="177">
        <f t="shared" si="100"/>
        <v>8898298626.3503532</v>
      </c>
      <c r="BC173" s="177">
        <f t="shared" si="100"/>
        <v>8898298626.3503532</v>
      </c>
      <c r="BD173" s="177">
        <f t="shared" si="100"/>
        <v>8898298626.3503532</v>
      </c>
      <c r="BE173" s="177">
        <f t="shared" si="100"/>
        <v>8898298626.3503532</v>
      </c>
      <c r="BF173" s="177">
        <f t="shared" si="100"/>
        <v>8898298626.3503532</v>
      </c>
      <c r="BG173" s="177">
        <f t="shared" si="100"/>
        <v>8898298626.3503532</v>
      </c>
      <c r="BH173" s="177">
        <f t="shared" si="100"/>
        <v>8898298626.3503532</v>
      </c>
      <c r="BI173" s="177">
        <f t="shared" si="100"/>
        <v>8898298626.3503532</v>
      </c>
      <c r="BJ173" s="177">
        <f t="shared" si="100"/>
        <v>8898298626.3503532</v>
      </c>
      <c r="BK173" s="177">
        <f t="shared" si="100"/>
        <v>8898298626.3503532</v>
      </c>
      <c r="BL173" s="177">
        <f t="shared" si="100"/>
        <v>8898298626.3503532</v>
      </c>
      <c r="BM173" s="177">
        <f t="shared" si="100"/>
        <v>8898298626.3503532</v>
      </c>
      <c r="BN173" s="177">
        <f t="shared" si="100"/>
        <v>8898298626.3503532</v>
      </c>
      <c r="BO173" s="177">
        <f>BN173</f>
        <v>8898298626.3503532</v>
      </c>
      <c r="BP173" s="177">
        <f>BO173</f>
        <v>8898298626.3503532</v>
      </c>
      <c r="BR173"/>
      <c r="BS173"/>
      <c r="BT173"/>
    </row>
    <row r="174" spans="1:72" s="79" customFormat="1" outlineLevel="1">
      <c r="A174" s="273"/>
      <c r="E174" s="82" t="s">
        <v>197</v>
      </c>
      <c r="H174" s="79" t="s">
        <v>604</v>
      </c>
      <c r="I174" s="330">
        <v>1.4999999999999999E-2</v>
      </c>
      <c r="J174" s="79" t="s">
        <v>86</v>
      </c>
      <c r="K174" s="103"/>
      <c r="L174" s="103"/>
      <c r="M174" s="241">
        <f>M173/L173-1</f>
        <v>-9.2032834034597166E-2</v>
      </c>
      <c r="N174" s="241">
        <f t="shared" ref="N174:X174" si="101">N173/M173-1</f>
        <v>0.10964051504840056</v>
      </c>
      <c r="O174" s="241">
        <f t="shared" si="101"/>
        <v>6.1073318035206325E-2</v>
      </c>
      <c r="P174" s="241">
        <f t="shared" si="101"/>
        <v>0.55475868702500453</v>
      </c>
      <c r="Q174" s="241">
        <f t="shared" si="101"/>
        <v>0.60388871322944304</v>
      </c>
      <c r="R174" s="241">
        <f t="shared" si="101"/>
        <v>0.12052505002141145</v>
      </c>
      <c r="S174" s="241">
        <f t="shared" si="101"/>
        <v>-5.1064338757910166E-2</v>
      </c>
      <c r="T174" s="241">
        <f t="shared" si="101"/>
        <v>-0.10487126023860605</v>
      </c>
      <c r="U174" s="241">
        <f t="shared" si="101"/>
        <v>-4.8883290424060699E-2</v>
      </c>
      <c r="V174" s="241">
        <f t="shared" si="101"/>
        <v>9.4908272259804027E-2</v>
      </c>
      <c r="W174" s="241">
        <f t="shared" si="101"/>
        <v>0.23030853003116114</v>
      </c>
      <c r="X174" s="241">
        <f t="shared" si="101"/>
        <v>0.24140984403139099</v>
      </c>
      <c r="Y174" s="241">
        <f>Y173/X173-1</f>
        <v>0.10038125130753106</v>
      </c>
      <c r="Z174" s="241">
        <f>Z173/Y173-1</f>
        <v>9.9593140319050422E-2</v>
      </c>
      <c r="AA174" s="241">
        <f>AA173/Z173-1</f>
        <v>-6.1454879316321653E-2</v>
      </c>
      <c r="AB174" s="331">
        <f t="shared" ref="AB174:AI174" si="102">AA174-$I$174</f>
        <v>-7.6454879316321653E-2</v>
      </c>
      <c r="AC174" s="331">
        <f t="shared" si="102"/>
        <v>-9.1454879316321652E-2</v>
      </c>
      <c r="AD174" s="331">
        <f t="shared" si="102"/>
        <v>-0.10645487931632165</v>
      </c>
      <c r="AE174" s="331">
        <f t="shared" si="102"/>
        <v>-0.12145487931632165</v>
      </c>
      <c r="AF174" s="331">
        <f t="shared" si="102"/>
        <v>-0.13645487931632166</v>
      </c>
      <c r="AG174" s="331">
        <f t="shared" si="102"/>
        <v>-0.15145487931632168</v>
      </c>
      <c r="AH174" s="331">
        <f t="shared" si="102"/>
        <v>-0.16645487931632169</v>
      </c>
      <c r="AI174" s="331">
        <f t="shared" si="102"/>
        <v>-0.1814548793163217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R174"/>
      <c r="BS174"/>
      <c r="BT174"/>
    </row>
    <row r="175" spans="1:72" s="234" customFormat="1" outlineLevel="1">
      <c r="A175" s="273"/>
      <c r="D175" s="235"/>
      <c r="E175" s="236" t="s">
        <v>461</v>
      </c>
      <c r="L175" s="237">
        <v>0.05</v>
      </c>
      <c r="M175" s="167">
        <f>L175</f>
        <v>0.05</v>
      </c>
      <c r="N175" s="167">
        <f t="shared" ref="N175:BN175" si="103">M175</f>
        <v>0.05</v>
      </c>
      <c r="O175" s="167">
        <f t="shared" si="103"/>
        <v>0.05</v>
      </c>
      <c r="P175" s="167">
        <f t="shared" si="103"/>
        <v>0.05</v>
      </c>
      <c r="Q175" s="167">
        <f t="shared" si="103"/>
        <v>0.05</v>
      </c>
      <c r="R175" s="167">
        <f t="shared" si="103"/>
        <v>0.05</v>
      </c>
      <c r="S175" s="167">
        <f t="shared" si="103"/>
        <v>0.05</v>
      </c>
      <c r="T175" s="167">
        <f t="shared" si="103"/>
        <v>0.05</v>
      </c>
      <c r="U175" s="167">
        <f t="shared" si="103"/>
        <v>0.05</v>
      </c>
      <c r="V175" s="167">
        <f t="shared" si="103"/>
        <v>0.05</v>
      </c>
      <c r="W175" s="167">
        <f t="shared" si="103"/>
        <v>0.05</v>
      </c>
      <c r="X175" s="167">
        <f t="shared" si="103"/>
        <v>0.05</v>
      </c>
      <c r="Y175" s="167">
        <f t="shared" si="103"/>
        <v>0.05</v>
      </c>
      <c r="Z175" s="167">
        <f t="shared" si="103"/>
        <v>0.05</v>
      </c>
      <c r="AA175" s="167">
        <f t="shared" si="103"/>
        <v>0.05</v>
      </c>
      <c r="AB175" s="167">
        <f t="shared" si="103"/>
        <v>0.05</v>
      </c>
      <c r="AC175" s="167">
        <f t="shared" si="103"/>
        <v>0.05</v>
      </c>
      <c r="AD175" s="167">
        <f t="shared" si="103"/>
        <v>0.05</v>
      </c>
      <c r="AE175" s="167">
        <f t="shared" si="103"/>
        <v>0.05</v>
      </c>
      <c r="AF175" s="167">
        <f t="shared" si="103"/>
        <v>0.05</v>
      </c>
      <c r="AG175" s="167">
        <f t="shared" si="103"/>
        <v>0.05</v>
      </c>
      <c r="AH175" s="167">
        <f t="shared" si="103"/>
        <v>0.05</v>
      </c>
      <c r="AI175" s="167">
        <f t="shared" si="103"/>
        <v>0.05</v>
      </c>
      <c r="AJ175" s="167">
        <f t="shared" si="103"/>
        <v>0.05</v>
      </c>
      <c r="AK175" s="167">
        <f t="shared" si="103"/>
        <v>0.05</v>
      </c>
      <c r="AL175" s="167">
        <f t="shared" si="103"/>
        <v>0.05</v>
      </c>
      <c r="AM175" s="167">
        <f t="shared" si="103"/>
        <v>0.05</v>
      </c>
      <c r="AN175" s="167">
        <f t="shared" si="103"/>
        <v>0.05</v>
      </c>
      <c r="AO175" s="167">
        <f t="shared" si="103"/>
        <v>0.05</v>
      </c>
      <c r="AP175" s="167">
        <f t="shared" si="103"/>
        <v>0.05</v>
      </c>
      <c r="AQ175" s="167">
        <f t="shared" si="103"/>
        <v>0.05</v>
      </c>
      <c r="AR175" s="167">
        <f t="shared" si="103"/>
        <v>0.05</v>
      </c>
      <c r="AS175" s="167">
        <f t="shared" si="103"/>
        <v>0.05</v>
      </c>
      <c r="AT175" s="167">
        <f t="shared" si="103"/>
        <v>0.05</v>
      </c>
      <c r="AU175" s="167">
        <f t="shared" si="103"/>
        <v>0.05</v>
      </c>
      <c r="AV175" s="167">
        <f t="shared" si="103"/>
        <v>0.05</v>
      </c>
      <c r="AW175" s="167">
        <f t="shared" si="103"/>
        <v>0.05</v>
      </c>
      <c r="AX175" s="167">
        <f t="shared" si="103"/>
        <v>0.05</v>
      </c>
      <c r="AY175" s="167">
        <f t="shared" si="103"/>
        <v>0.05</v>
      </c>
      <c r="AZ175" s="167">
        <f t="shared" si="103"/>
        <v>0.05</v>
      </c>
      <c r="BA175" s="167">
        <f t="shared" si="103"/>
        <v>0.05</v>
      </c>
      <c r="BB175" s="167">
        <f t="shared" si="103"/>
        <v>0.05</v>
      </c>
      <c r="BC175" s="167">
        <f t="shared" si="103"/>
        <v>0.05</v>
      </c>
      <c r="BD175" s="167">
        <f t="shared" si="103"/>
        <v>0.05</v>
      </c>
      <c r="BE175" s="167">
        <f t="shared" si="103"/>
        <v>0.05</v>
      </c>
      <c r="BF175" s="167">
        <f t="shared" si="103"/>
        <v>0.05</v>
      </c>
      <c r="BG175" s="167">
        <f t="shared" si="103"/>
        <v>0.05</v>
      </c>
      <c r="BH175" s="167">
        <f t="shared" si="103"/>
        <v>0.05</v>
      </c>
      <c r="BI175" s="167">
        <f t="shared" si="103"/>
        <v>0.05</v>
      </c>
      <c r="BJ175" s="167">
        <f t="shared" si="103"/>
        <v>0.05</v>
      </c>
      <c r="BK175" s="167">
        <f t="shared" si="103"/>
        <v>0.05</v>
      </c>
      <c r="BL175" s="167">
        <f t="shared" si="103"/>
        <v>0.05</v>
      </c>
      <c r="BM175" s="167">
        <f t="shared" si="103"/>
        <v>0.05</v>
      </c>
      <c r="BN175" s="167">
        <f t="shared" si="103"/>
        <v>0.05</v>
      </c>
      <c r="BO175" s="167">
        <f>BN175</f>
        <v>0.05</v>
      </c>
      <c r="BP175" s="167">
        <f>BO175</f>
        <v>0.05</v>
      </c>
    </row>
    <row r="176" spans="1:72" outlineLevel="1">
      <c r="E176" s="63"/>
      <c r="K176"/>
      <c r="W176" s="71">
        <f>W170/V170-1</f>
        <v>0.13591641876477367</v>
      </c>
      <c r="X176" s="71">
        <f>X170/W170-1</f>
        <v>0.16006418050140914</v>
      </c>
      <c r="Y176" s="71">
        <f>Y170/X170-1</f>
        <v>0.16209220663724566</v>
      </c>
      <c r="Z176" s="71">
        <f>Z170/Y170-1</f>
        <v>0.13108643318831836</v>
      </c>
      <c r="AA176" s="71">
        <f>AA170/Z170-1</f>
        <v>-9.3688385825605458E-3</v>
      </c>
      <c r="BR176"/>
      <c r="BS176"/>
    </row>
    <row r="177" spans="1:73" s="79" customFormat="1" outlineLevel="1">
      <c r="A177" s="273"/>
      <c r="K177" s="103"/>
      <c r="L177" s="80"/>
      <c r="AH177" s="254"/>
      <c r="BR177" s="96"/>
      <c r="BS177" s="96"/>
    </row>
    <row r="178" spans="1:73" s="80" customFormat="1" outlineLevel="1">
      <c r="A178" s="273"/>
      <c r="B178"/>
      <c r="D178" s="80" t="s">
        <v>419</v>
      </c>
      <c r="J178" s="160" t="s">
        <v>422</v>
      </c>
      <c r="K178" s="137"/>
      <c r="L178" s="185"/>
      <c r="M178" s="170">
        <f t="shared" ref="M178:AA178" si="104">M169/AVERAGE(L47:M47)</f>
        <v>9414.8310826571342</v>
      </c>
      <c r="N178" s="170">
        <f t="shared" si="104"/>
        <v>9238.4265441185489</v>
      </c>
      <c r="O178" s="170">
        <f t="shared" si="104"/>
        <v>8970.1941319242833</v>
      </c>
      <c r="P178" s="170">
        <f t="shared" si="104"/>
        <v>8488.1458835421472</v>
      </c>
      <c r="Q178" s="170">
        <f t="shared" si="104"/>
        <v>8087.2189178803101</v>
      </c>
      <c r="R178" s="170">
        <f t="shared" si="104"/>
        <v>7858.8604149609046</v>
      </c>
      <c r="S178" s="170">
        <f t="shared" si="104"/>
        <v>7839.4802149931947</v>
      </c>
      <c r="T178" s="170">
        <f t="shared" si="104"/>
        <v>7356.8526276069715</v>
      </c>
      <c r="U178" s="170">
        <f t="shared" si="104"/>
        <v>6803.6132575618685</v>
      </c>
      <c r="V178" s="170">
        <f t="shared" si="104"/>
        <v>6888.6595947775577</v>
      </c>
      <c r="W178" s="170">
        <f t="shared" si="104"/>
        <v>6809.5605797744265</v>
      </c>
      <c r="X178" s="170">
        <f t="shared" si="104"/>
        <v>5913.7571375817297</v>
      </c>
      <c r="Y178" s="170">
        <f t="shared" si="104"/>
        <v>5676.2180438058776</v>
      </c>
      <c r="Z178" s="170">
        <f t="shared" si="104"/>
        <v>6003.2799431092544</v>
      </c>
      <c r="AA178" s="170">
        <f t="shared" si="104"/>
        <v>5229.7460562542592</v>
      </c>
      <c r="AB178" s="170">
        <f t="shared" ref="AB178:BN178" si="105">AA178*(1+AB180)</f>
        <v>4582.0321926709294</v>
      </c>
      <c r="AC178" s="170">
        <f t="shared" si="105"/>
        <v>4037.4490676020046</v>
      </c>
      <c r="AD178" s="170">
        <f t="shared" si="105"/>
        <v>3577.7779142892514</v>
      </c>
      <c r="AE178" s="170">
        <f t="shared" si="105"/>
        <v>3170.4411844329838</v>
      </c>
      <c r="AF178" s="170">
        <f t="shared" si="105"/>
        <v>2809.4805057081517</v>
      </c>
      <c r="AG178" s="170">
        <f t="shared" si="105"/>
        <v>2489.6158776608195</v>
      </c>
      <c r="AH178" s="170">
        <f t="shared" si="105"/>
        <v>2206.1684377975603</v>
      </c>
      <c r="AI178" s="170">
        <f t="shared" si="105"/>
        <v>1954.9920209005122</v>
      </c>
      <c r="AJ178" s="170">
        <f t="shared" si="105"/>
        <v>1954.9920209005122</v>
      </c>
      <c r="AK178" s="170">
        <f t="shared" si="105"/>
        <v>1954.9920209005122</v>
      </c>
      <c r="AL178" s="170">
        <f t="shared" si="105"/>
        <v>1954.9920209005122</v>
      </c>
      <c r="AM178" s="170">
        <f t="shared" si="105"/>
        <v>1954.9920209005122</v>
      </c>
      <c r="AN178" s="170">
        <f t="shared" si="105"/>
        <v>1954.9920209005122</v>
      </c>
      <c r="AO178" s="170">
        <f t="shared" si="105"/>
        <v>1954.9920209005122</v>
      </c>
      <c r="AP178" s="170">
        <f t="shared" si="105"/>
        <v>1954.9920209005122</v>
      </c>
      <c r="AQ178" s="170">
        <f t="shared" si="105"/>
        <v>1954.9920209005122</v>
      </c>
      <c r="AR178" s="170">
        <f t="shared" si="105"/>
        <v>1954.9920209005122</v>
      </c>
      <c r="AS178" s="170">
        <f t="shared" si="105"/>
        <v>1954.9920209005122</v>
      </c>
      <c r="AT178" s="170">
        <f t="shared" si="105"/>
        <v>1954.9920209005122</v>
      </c>
      <c r="AU178" s="170">
        <f t="shared" si="105"/>
        <v>1954.9920209005122</v>
      </c>
      <c r="AV178" s="170">
        <f t="shared" si="105"/>
        <v>1954.9920209005122</v>
      </c>
      <c r="AW178" s="170">
        <f t="shared" si="105"/>
        <v>1954.9920209005122</v>
      </c>
      <c r="AX178" s="170">
        <f t="shared" si="105"/>
        <v>1954.9920209005122</v>
      </c>
      <c r="AY178" s="170">
        <f t="shared" si="105"/>
        <v>1954.9920209005122</v>
      </c>
      <c r="AZ178" s="170">
        <f t="shared" si="105"/>
        <v>1954.9920209005122</v>
      </c>
      <c r="BA178" s="170">
        <f t="shared" si="105"/>
        <v>1954.9920209005122</v>
      </c>
      <c r="BB178" s="170">
        <f t="shared" si="105"/>
        <v>1954.9920209005122</v>
      </c>
      <c r="BC178" s="170">
        <f t="shared" si="105"/>
        <v>1954.9920209005122</v>
      </c>
      <c r="BD178" s="170">
        <f t="shared" si="105"/>
        <v>1954.9920209005122</v>
      </c>
      <c r="BE178" s="170">
        <f t="shared" si="105"/>
        <v>1954.9920209005122</v>
      </c>
      <c r="BF178" s="170">
        <f t="shared" si="105"/>
        <v>1954.9920209005122</v>
      </c>
      <c r="BG178" s="170">
        <f t="shared" si="105"/>
        <v>1954.9920209005122</v>
      </c>
      <c r="BH178" s="170">
        <f t="shared" si="105"/>
        <v>1954.9920209005122</v>
      </c>
      <c r="BI178" s="170">
        <f t="shared" si="105"/>
        <v>1954.9920209005122</v>
      </c>
      <c r="BJ178" s="170">
        <f t="shared" si="105"/>
        <v>1954.9920209005122</v>
      </c>
      <c r="BK178" s="170">
        <f t="shared" si="105"/>
        <v>1954.9920209005122</v>
      </c>
      <c r="BL178" s="170">
        <f t="shared" si="105"/>
        <v>1954.9920209005122</v>
      </c>
      <c r="BM178" s="170">
        <f t="shared" si="105"/>
        <v>1954.9920209005122</v>
      </c>
      <c r="BN178" s="170">
        <f t="shared" si="105"/>
        <v>1954.9920209005122</v>
      </c>
      <c r="BO178" s="170">
        <f>BN178*(1+BO180)</f>
        <v>1954.9920209005122</v>
      </c>
      <c r="BP178" s="170">
        <f>BO178*(1+BP180)</f>
        <v>1954.9920209005122</v>
      </c>
      <c r="BR178" s="23"/>
      <c r="BS178" s="23"/>
      <c r="BT178" s="23"/>
      <c r="BU178" s="23"/>
    </row>
    <row r="179" spans="1:73" s="239" customFormat="1" outlineLevel="1">
      <c r="A179" s="273"/>
      <c r="B179"/>
      <c r="E179" s="64" t="s">
        <v>508</v>
      </c>
      <c r="H179" s="79" t="s">
        <v>604</v>
      </c>
      <c r="I179" s="332">
        <v>5.0000000000000001E-3</v>
      </c>
      <c r="J179" s="160" t="s">
        <v>86</v>
      </c>
      <c r="N179" s="317">
        <f t="shared" ref="N179:U179" si="106">N178/M178-1</f>
        <v>-1.873687769752308E-2</v>
      </c>
      <c r="O179" s="317">
        <f t="shared" si="106"/>
        <v>-2.9034426037086392E-2</v>
      </c>
      <c r="P179" s="317">
        <f t="shared" si="106"/>
        <v>-5.3738886950791875E-2</v>
      </c>
      <c r="Q179" s="317">
        <f t="shared" si="106"/>
        <v>-4.7233750593189461E-2</v>
      </c>
      <c r="R179" s="317">
        <f t="shared" si="106"/>
        <v>-2.8236963193183695E-2</v>
      </c>
      <c r="S179" s="317">
        <f t="shared" si="106"/>
        <v>-2.4660318346939603E-3</v>
      </c>
      <c r="T179" s="317">
        <f t="shared" si="106"/>
        <v>-6.1563722868154702E-2</v>
      </c>
      <c r="U179" s="317">
        <f t="shared" si="106"/>
        <v>-7.5200550840048619E-2</v>
      </c>
      <c r="V179" s="317">
        <f t="shared" ref="V179:AA179" si="107">V178/U178-1</f>
        <v>1.2500172187354108E-2</v>
      </c>
      <c r="W179" s="317">
        <f t="shared" si="107"/>
        <v>-1.1482497271762093E-2</v>
      </c>
      <c r="X179" s="317">
        <f t="shared" si="107"/>
        <v>-0.13155084409607698</v>
      </c>
      <c r="Y179" s="317">
        <f t="shared" si="107"/>
        <v>-4.016720474811164E-2</v>
      </c>
      <c r="Z179" s="317">
        <f t="shared" si="107"/>
        <v>5.7619685639151985E-2</v>
      </c>
      <c r="AA179" s="317">
        <f t="shared" si="107"/>
        <v>-0.1288518766716652</v>
      </c>
      <c r="AB179" s="333">
        <f>AA179+$I$179</f>
        <v>-0.1238518766716652</v>
      </c>
      <c r="AC179" s="333">
        <f>AB179+$I$179</f>
        <v>-0.11885187667166519</v>
      </c>
      <c r="AD179" s="333">
        <f>AC179+$I$179</f>
        <v>-0.11385187667166519</v>
      </c>
      <c r="AE179" s="179">
        <f>AD179</f>
        <v>-0.11385187667166519</v>
      </c>
      <c r="AF179" s="179">
        <f>AE179</f>
        <v>-0.11385187667166519</v>
      </c>
      <c r="AG179" s="179">
        <f>AF179</f>
        <v>-0.11385187667166519</v>
      </c>
      <c r="AH179" s="179">
        <f>AG179</f>
        <v>-0.11385187667166519</v>
      </c>
      <c r="AI179" s="179">
        <f>AH179</f>
        <v>-0.11385187667166519</v>
      </c>
      <c r="AJ179" s="292"/>
    </row>
    <row r="180" spans="1:73" s="80" customFormat="1" outlineLevel="1">
      <c r="A180" s="273"/>
      <c r="B180"/>
      <c r="E180" s="64" t="s">
        <v>509</v>
      </c>
      <c r="I180" s="80" t="s">
        <v>184</v>
      </c>
      <c r="J180" s="160" t="s">
        <v>86</v>
      </c>
      <c r="K180" s="137"/>
      <c r="L180" s="186"/>
      <c r="M180" s="186"/>
      <c r="N180" s="178">
        <f>N178/M178-1</f>
        <v>-1.873687769752308E-2</v>
      </c>
      <c r="O180" s="178">
        <f t="shared" ref="O180:X180" si="108">O178/N178-1</f>
        <v>-2.9034426037086392E-2</v>
      </c>
      <c r="P180" s="178">
        <f t="shared" si="108"/>
        <v>-5.3738886950791875E-2</v>
      </c>
      <c r="Q180" s="178">
        <f t="shared" si="108"/>
        <v>-4.7233750593189461E-2</v>
      </c>
      <c r="R180" s="178">
        <f t="shared" si="108"/>
        <v>-2.8236963193183695E-2</v>
      </c>
      <c r="S180" s="178">
        <f t="shared" si="108"/>
        <v>-2.4660318346939603E-3</v>
      </c>
      <c r="T180" s="178">
        <f t="shared" si="108"/>
        <v>-6.1563722868154702E-2</v>
      </c>
      <c r="U180" s="178">
        <f t="shared" si="108"/>
        <v>-7.5200550840048619E-2</v>
      </c>
      <c r="V180" s="178">
        <f t="shared" si="108"/>
        <v>1.2500172187354108E-2</v>
      </c>
      <c r="W180" s="178">
        <f t="shared" si="108"/>
        <v>-1.1482497271762093E-2</v>
      </c>
      <c r="X180" s="178">
        <f t="shared" si="108"/>
        <v>-0.13155084409607698</v>
      </c>
      <c r="Y180" s="178">
        <f>Y178/X178-1</f>
        <v>-4.016720474811164E-2</v>
      </c>
      <c r="Z180" s="178">
        <f>Z178/Y178-1</f>
        <v>5.7619685639151985E-2</v>
      </c>
      <c r="AA180" s="178">
        <f>AA178/Z178-1</f>
        <v>-0.1288518766716652</v>
      </c>
      <c r="AB180" s="253">
        <f t="shared" ref="AB180:AI180" si="109">AB179*(1+INDEX(scenario.fixed.voice, MATCH(scenario.fixed.voice.selected, scenarios,0)))</f>
        <v>-0.1238518766716652</v>
      </c>
      <c r="AC180" s="253">
        <f t="shared" si="109"/>
        <v>-0.11885187667166519</v>
      </c>
      <c r="AD180" s="253">
        <f t="shared" si="109"/>
        <v>-0.11385187667166519</v>
      </c>
      <c r="AE180" s="253">
        <f t="shared" si="109"/>
        <v>-0.11385187667166519</v>
      </c>
      <c r="AF180" s="253">
        <f t="shared" si="109"/>
        <v>-0.11385187667166519</v>
      </c>
      <c r="AG180" s="253">
        <f t="shared" si="109"/>
        <v>-0.11385187667166519</v>
      </c>
      <c r="AH180" s="253">
        <f t="shared" si="109"/>
        <v>-0.11385187667166519</v>
      </c>
      <c r="AI180" s="253">
        <f t="shared" si="109"/>
        <v>-0.11385187667166519</v>
      </c>
      <c r="AJ180" s="119">
        <v>0</v>
      </c>
      <c r="AK180" s="179">
        <f t="shared" ref="AK180:BN180" si="110">AJ180</f>
        <v>0</v>
      </c>
      <c r="AL180" s="179">
        <f t="shared" si="110"/>
        <v>0</v>
      </c>
      <c r="AM180" s="179">
        <f t="shared" si="110"/>
        <v>0</v>
      </c>
      <c r="AN180" s="179">
        <f t="shared" si="110"/>
        <v>0</v>
      </c>
      <c r="AO180" s="179">
        <f t="shared" si="110"/>
        <v>0</v>
      </c>
      <c r="AP180" s="179">
        <f t="shared" si="110"/>
        <v>0</v>
      </c>
      <c r="AQ180" s="179">
        <f t="shared" si="110"/>
        <v>0</v>
      </c>
      <c r="AR180" s="179">
        <f t="shared" si="110"/>
        <v>0</v>
      </c>
      <c r="AS180" s="179">
        <f t="shared" si="110"/>
        <v>0</v>
      </c>
      <c r="AT180" s="179">
        <f t="shared" si="110"/>
        <v>0</v>
      </c>
      <c r="AU180" s="179">
        <f t="shared" si="110"/>
        <v>0</v>
      </c>
      <c r="AV180" s="179">
        <f t="shared" si="110"/>
        <v>0</v>
      </c>
      <c r="AW180" s="179">
        <f t="shared" si="110"/>
        <v>0</v>
      </c>
      <c r="AX180" s="179">
        <f t="shared" si="110"/>
        <v>0</v>
      </c>
      <c r="AY180" s="179">
        <f t="shared" si="110"/>
        <v>0</v>
      </c>
      <c r="AZ180" s="179">
        <f t="shared" si="110"/>
        <v>0</v>
      </c>
      <c r="BA180" s="179">
        <f t="shared" si="110"/>
        <v>0</v>
      </c>
      <c r="BB180" s="179">
        <f t="shared" si="110"/>
        <v>0</v>
      </c>
      <c r="BC180" s="179">
        <f t="shared" si="110"/>
        <v>0</v>
      </c>
      <c r="BD180" s="179">
        <f t="shared" si="110"/>
        <v>0</v>
      </c>
      <c r="BE180" s="179">
        <f t="shared" si="110"/>
        <v>0</v>
      </c>
      <c r="BF180" s="179">
        <f t="shared" si="110"/>
        <v>0</v>
      </c>
      <c r="BG180" s="179">
        <f t="shared" si="110"/>
        <v>0</v>
      </c>
      <c r="BH180" s="179">
        <f t="shared" si="110"/>
        <v>0</v>
      </c>
      <c r="BI180" s="179">
        <f t="shared" si="110"/>
        <v>0</v>
      </c>
      <c r="BJ180" s="179">
        <f t="shared" si="110"/>
        <v>0</v>
      </c>
      <c r="BK180" s="179">
        <f t="shared" si="110"/>
        <v>0</v>
      </c>
      <c r="BL180" s="179">
        <f t="shared" si="110"/>
        <v>0</v>
      </c>
      <c r="BM180" s="179">
        <f t="shared" si="110"/>
        <v>0</v>
      </c>
      <c r="BN180" s="179">
        <f t="shared" si="110"/>
        <v>0</v>
      </c>
      <c r="BO180" s="179">
        <f>BN180</f>
        <v>0</v>
      </c>
      <c r="BP180" s="179">
        <f>BO180</f>
        <v>0</v>
      </c>
      <c r="BR180" s="23"/>
      <c r="BS180" s="23"/>
      <c r="BT180" s="23"/>
      <c r="BU180" s="23"/>
    </row>
    <row r="181" spans="1:73" s="80" customFormat="1" outlineLevel="1">
      <c r="A181" s="273"/>
      <c r="B181"/>
      <c r="D181" s="80" t="s">
        <v>420</v>
      </c>
      <c r="J181" s="160" t="s">
        <v>421</v>
      </c>
      <c r="K181" s="137"/>
      <c r="L181" s="186"/>
      <c r="M181" s="191">
        <f t="shared" ref="M181:AA181" si="111">M170/AVERAGE(L51:M51)</f>
        <v>286.33961412770446</v>
      </c>
      <c r="N181" s="191">
        <f t="shared" si="111"/>
        <v>288.97415712995655</v>
      </c>
      <c r="O181" s="191">
        <f t="shared" si="111"/>
        <v>352.28467899301853</v>
      </c>
      <c r="P181" s="191">
        <f t="shared" si="111"/>
        <v>451.57590389388099</v>
      </c>
      <c r="Q181" s="191">
        <f t="shared" si="111"/>
        <v>506.67845396989117</v>
      </c>
      <c r="R181" s="191">
        <f t="shared" si="111"/>
        <v>527.47599693449422</v>
      </c>
      <c r="S181" s="191">
        <f t="shared" si="111"/>
        <v>704.66406935255179</v>
      </c>
      <c r="T181" s="191">
        <f t="shared" si="111"/>
        <v>899.24632716477572</v>
      </c>
      <c r="U181" s="191">
        <f t="shared" si="111"/>
        <v>986.74602869914725</v>
      </c>
      <c r="V181" s="191">
        <f t="shared" si="111"/>
        <v>949.63389629470521</v>
      </c>
      <c r="W181" s="191">
        <f t="shared" si="111"/>
        <v>1012.5816727136532</v>
      </c>
      <c r="X181" s="191">
        <f t="shared" si="111"/>
        <v>1118.3235941702453</v>
      </c>
      <c r="Y181" s="191">
        <f t="shared" si="111"/>
        <v>1233.7569808532123</v>
      </c>
      <c r="Z181" s="191">
        <f t="shared" si="111"/>
        <v>1356.5927820318227</v>
      </c>
      <c r="AA181" s="191">
        <f t="shared" si="111"/>
        <v>1327.0343797888997</v>
      </c>
      <c r="AB181" s="191">
        <f t="shared" ref="AB181:BN181" si="112">AA181*(1+AB183)</f>
        <v>1353.5750673846778</v>
      </c>
      <c r="AC181" s="191">
        <f t="shared" si="112"/>
        <v>1373.878693395448</v>
      </c>
      <c r="AD181" s="191">
        <f t="shared" si="112"/>
        <v>1387.6174803294025</v>
      </c>
      <c r="AE181" s="191">
        <f t="shared" si="112"/>
        <v>1401.4936551326966</v>
      </c>
      <c r="AF181" s="191">
        <f t="shared" si="112"/>
        <v>1415.5085916840237</v>
      </c>
      <c r="AG181" s="191">
        <f t="shared" si="112"/>
        <v>1429.663677600864</v>
      </c>
      <c r="AH181" s="191">
        <f t="shared" si="112"/>
        <v>1443.9603143768727</v>
      </c>
      <c r="AI181" s="191">
        <f t="shared" si="112"/>
        <v>1458.3999175206413</v>
      </c>
      <c r="AJ181" s="191">
        <f t="shared" si="112"/>
        <v>1458.3999175206413</v>
      </c>
      <c r="AK181" s="191">
        <f t="shared" si="112"/>
        <v>1458.3999175206413</v>
      </c>
      <c r="AL181" s="191">
        <f t="shared" si="112"/>
        <v>1458.3999175206413</v>
      </c>
      <c r="AM181" s="191">
        <f t="shared" si="112"/>
        <v>1458.3999175206413</v>
      </c>
      <c r="AN181" s="191">
        <f t="shared" si="112"/>
        <v>1458.3999175206413</v>
      </c>
      <c r="AO181" s="191">
        <f t="shared" si="112"/>
        <v>1458.3999175206413</v>
      </c>
      <c r="AP181" s="191">
        <f t="shared" si="112"/>
        <v>1458.3999175206413</v>
      </c>
      <c r="AQ181" s="191">
        <f t="shared" si="112"/>
        <v>1458.3999175206413</v>
      </c>
      <c r="AR181" s="191">
        <f t="shared" si="112"/>
        <v>1458.3999175206413</v>
      </c>
      <c r="AS181" s="191">
        <f t="shared" si="112"/>
        <v>1458.3999175206413</v>
      </c>
      <c r="AT181" s="191">
        <f t="shared" si="112"/>
        <v>1458.3999175206413</v>
      </c>
      <c r="AU181" s="191">
        <f t="shared" si="112"/>
        <v>1458.3999175206413</v>
      </c>
      <c r="AV181" s="191">
        <f t="shared" si="112"/>
        <v>1458.3999175206413</v>
      </c>
      <c r="AW181" s="191">
        <f t="shared" si="112"/>
        <v>1458.3999175206413</v>
      </c>
      <c r="AX181" s="191">
        <f t="shared" si="112"/>
        <v>1458.3999175206413</v>
      </c>
      <c r="AY181" s="191">
        <f t="shared" si="112"/>
        <v>1458.3999175206413</v>
      </c>
      <c r="AZ181" s="191">
        <f t="shared" si="112"/>
        <v>1458.3999175206413</v>
      </c>
      <c r="BA181" s="191">
        <f t="shared" si="112"/>
        <v>1458.3999175206413</v>
      </c>
      <c r="BB181" s="191">
        <f t="shared" si="112"/>
        <v>1458.3999175206413</v>
      </c>
      <c r="BC181" s="191">
        <f t="shared" si="112"/>
        <v>1458.3999175206413</v>
      </c>
      <c r="BD181" s="191">
        <f t="shared" si="112"/>
        <v>1458.3999175206413</v>
      </c>
      <c r="BE181" s="191">
        <f t="shared" si="112"/>
        <v>1458.3999175206413</v>
      </c>
      <c r="BF181" s="191">
        <f t="shared" si="112"/>
        <v>1458.3999175206413</v>
      </c>
      <c r="BG181" s="191">
        <f t="shared" si="112"/>
        <v>1458.3999175206413</v>
      </c>
      <c r="BH181" s="191">
        <f t="shared" si="112"/>
        <v>1458.3999175206413</v>
      </c>
      <c r="BI181" s="191">
        <f t="shared" si="112"/>
        <v>1458.3999175206413</v>
      </c>
      <c r="BJ181" s="191">
        <f t="shared" si="112"/>
        <v>1458.3999175206413</v>
      </c>
      <c r="BK181" s="191">
        <f t="shared" si="112"/>
        <v>1458.3999175206413</v>
      </c>
      <c r="BL181" s="191">
        <f t="shared" si="112"/>
        <v>1458.3999175206413</v>
      </c>
      <c r="BM181" s="191">
        <f t="shared" si="112"/>
        <v>1458.3999175206413</v>
      </c>
      <c r="BN181" s="191">
        <f t="shared" si="112"/>
        <v>1458.3999175206413</v>
      </c>
      <c r="BO181" s="191">
        <f>BN181*(1+BO183)</f>
        <v>1458.3999175206413</v>
      </c>
      <c r="BP181" s="191">
        <f>BO181*(1+BP183)</f>
        <v>1458.3999175206413</v>
      </c>
      <c r="BR181" s="23"/>
      <c r="BS181" s="23"/>
      <c r="BT181" s="23"/>
      <c r="BU181" s="23"/>
    </row>
    <row r="182" spans="1:73" s="80" customFormat="1" outlineLevel="1">
      <c r="A182" s="273"/>
      <c r="B182"/>
      <c r="E182" s="64" t="s">
        <v>508</v>
      </c>
      <c r="J182" s="160" t="s">
        <v>86</v>
      </c>
      <c r="K182" s="137"/>
      <c r="L182" s="186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/>
      <c r="X182"/>
      <c r="Y182"/>
      <c r="Z182"/>
      <c r="AA182"/>
      <c r="AB182" s="119">
        <v>0.02</v>
      </c>
      <c r="AC182" s="119">
        <v>1.4999999999999999E-2</v>
      </c>
      <c r="AD182" s="119">
        <v>0.01</v>
      </c>
      <c r="AE182" s="119">
        <v>0.01</v>
      </c>
      <c r="AF182" s="119">
        <v>0.01</v>
      </c>
      <c r="AG182" s="119">
        <v>0.01</v>
      </c>
      <c r="AH182" s="119">
        <v>0.01</v>
      </c>
      <c r="AI182" s="119">
        <v>0.01</v>
      </c>
      <c r="AJ182" s="218"/>
      <c r="AK182" s="218"/>
      <c r="AL182" s="218"/>
      <c r="AM182" s="218"/>
      <c r="AN182" s="218"/>
      <c r="AO182" s="218"/>
      <c r="AP182" s="218"/>
      <c r="AQ182" s="218"/>
      <c r="AR182" s="218"/>
      <c r="AS182" s="218"/>
      <c r="AT182" s="218"/>
      <c r="AU182" s="218"/>
      <c r="AV182" s="218"/>
      <c r="AW182" s="218"/>
      <c r="AX182" s="218"/>
      <c r="AY182" s="218"/>
      <c r="AZ182" s="218"/>
      <c r="BA182" s="218"/>
      <c r="BB182" s="218"/>
      <c r="BC182" s="218"/>
      <c r="BD182" s="218"/>
      <c r="BE182" s="218"/>
      <c r="BF182" s="218"/>
      <c r="BG182" s="218"/>
      <c r="BH182" s="218"/>
      <c r="BI182" s="218"/>
      <c r="BJ182" s="218"/>
      <c r="BK182" s="218"/>
      <c r="BL182" s="218"/>
      <c r="BM182" s="218"/>
      <c r="BN182" s="218"/>
      <c r="BO182" s="218"/>
      <c r="BP182" s="218"/>
      <c r="BR182" s="23"/>
      <c r="BS182" s="23"/>
      <c r="BT182" s="23"/>
      <c r="BU182" s="23"/>
    </row>
    <row r="183" spans="1:73" s="80" customFormat="1" outlineLevel="1">
      <c r="A183" s="273"/>
      <c r="B183"/>
      <c r="E183" s="64" t="s">
        <v>509</v>
      </c>
      <c r="I183" s="80" t="s">
        <v>184</v>
      </c>
      <c r="J183" s="160" t="s">
        <v>86</v>
      </c>
      <c r="K183" s="137"/>
      <c r="L183" s="187"/>
      <c r="M183" s="187"/>
      <c r="N183" s="265">
        <f>N181/M181-1</f>
        <v>9.2007632624562241E-3</v>
      </c>
      <c r="O183" s="265">
        <f t="shared" ref="O183:W183" si="113">O181/N181-1</f>
        <v>0.21908714084280612</v>
      </c>
      <c r="P183" s="265">
        <f t="shared" si="113"/>
        <v>0.2818493985735615</v>
      </c>
      <c r="Q183" s="265">
        <f t="shared" si="113"/>
        <v>0.12202278642608677</v>
      </c>
      <c r="R183" s="265">
        <f t="shared" si="113"/>
        <v>4.1046827236586925E-2</v>
      </c>
      <c r="S183" s="265">
        <f t="shared" si="113"/>
        <v>0.33591684445891867</v>
      </c>
      <c r="T183" s="265">
        <f t="shared" si="113"/>
        <v>0.27613478006762415</v>
      </c>
      <c r="U183" s="265">
        <f t="shared" si="113"/>
        <v>9.7303373826667094E-2</v>
      </c>
      <c r="V183" s="265">
        <f t="shared" si="113"/>
        <v>-3.7610622515874659E-2</v>
      </c>
      <c r="W183" s="265">
        <f t="shared" si="113"/>
        <v>6.6286362212383709E-2</v>
      </c>
      <c r="X183" s="265">
        <f>X181/W181-1</f>
        <v>0.10442804200989597</v>
      </c>
      <c r="Y183" s="265">
        <f>Y181/X181-1</f>
        <v>0.10322002261663288</v>
      </c>
      <c r="Z183" s="265">
        <f>Z181/Y181-1</f>
        <v>9.9562396067386372E-2</v>
      </c>
      <c r="AA183" s="265">
        <f>AA181/Z181-1</f>
        <v>-2.1788706702870808E-2</v>
      </c>
      <c r="AB183" s="334">
        <f t="shared" ref="AB183:AI183" si="114">AB182*(1+INDEX(scenario.mobile.voice, MATCH(scenario.mobile.voice.selected, scenarios,0)))</f>
        <v>0.02</v>
      </c>
      <c r="AC183" s="334">
        <f t="shared" si="114"/>
        <v>1.4999999999999999E-2</v>
      </c>
      <c r="AD183" s="334">
        <f t="shared" si="114"/>
        <v>0.01</v>
      </c>
      <c r="AE183" s="334">
        <f t="shared" si="114"/>
        <v>0.01</v>
      </c>
      <c r="AF183" s="334">
        <f t="shared" si="114"/>
        <v>0.01</v>
      </c>
      <c r="AG183" s="334">
        <f t="shared" si="114"/>
        <v>0.01</v>
      </c>
      <c r="AH183" s="334">
        <f t="shared" si="114"/>
        <v>0.01</v>
      </c>
      <c r="AI183" s="334">
        <f t="shared" si="114"/>
        <v>0.01</v>
      </c>
      <c r="AJ183" s="335">
        <v>0</v>
      </c>
      <c r="AK183" s="270">
        <f>AJ183</f>
        <v>0</v>
      </c>
      <c r="AL183" s="270">
        <f t="shared" ref="AL183:BN183" si="115">AK183</f>
        <v>0</v>
      </c>
      <c r="AM183" s="270">
        <f t="shared" si="115"/>
        <v>0</v>
      </c>
      <c r="AN183" s="270">
        <f t="shared" si="115"/>
        <v>0</v>
      </c>
      <c r="AO183" s="270">
        <f t="shared" si="115"/>
        <v>0</v>
      </c>
      <c r="AP183" s="270">
        <f t="shared" si="115"/>
        <v>0</v>
      </c>
      <c r="AQ183" s="270">
        <f t="shared" si="115"/>
        <v>0</v>
      </c>
      <c r="AR183" s="270">
        <f t="shared" si="115"/>
        <v>0</v>
      </c>
      <c r="AS183" s="270">
        <f t="shared" si="115"/>
        <v>0</v>
      </c>
      <c r="AT183" s="270">
        <f t="shared" si="115"/>
        <v>0</v>
      </c>
      <c r="AU183" s="270">
        <f t="shared" si="115"/>
        <v>0</v>
      </c>
      <c r="AV183" s="270">
        <f t="shared" si="115"/>
        <v>0</v>
      </c>
      <c r="AW183" s="270">
        <f t="shared" si="115"/>
        <v>0</v>
      </c>
      <c r="AX183" s="270">
        <f t="shared" si="115"/>
        <v>0</v>
      </c>
      <c r="AY183" s="270">
        <f t="shared" si="115"/>
        <v>0</v>
      </c>
      <c r="AZ183" s="270">
        <f t="shared" si="115"/>
        <v>0</v>
      </c>
      <c r="BA183" s="270">
        <f t="shared" si="115"/>
        <v>0</v>
      </c>
      <c r="BB183" s="270">
        <f t="shared" si="115"/>
        <v>0</v>
      </c>
      <c r="BC183" s="270">
        <f t="shared" si="115"/>
        <v>0</v>
      </c>
      <c r="BD183" s="270">
        <f t="shared" si="115"/>
        <v>0</v>
      </c>
      <c r="BE183" s="270">
        <f t="shared" si="115"/>
        <v>0</v>
      </c>
      <c r="BF183" s="270">
        <f t="shared" si="115"/>
        <v>0</v>
      </c>
      <c r="BG183" s="270">
        <f t="shared" si="115"/>
        <v>0</v>
      </c>
      <c r="BH183" s="270">
        <f t="shared" si="115"/>
        <v>0</v>
      </c>
      <c r="BI183" s="270">
        <f t="shared" si="115"/>
        <v>0</v>
      </c>
      <c r="BJ183" s="270">
        <f t="shared" si="115"/>
        <v>0</v>
      </c>
      <c r="BK183" s="270">
        <f t="shared" si="115"/>
        <v>0</v>
      </c>
      <c r="BL183" s="270">
        <f t="shared" si="115"/>
        <v>0</v>
      </c>
      <c r="BM183" s="270">
        <f t="shared" si="115"/>
        <v>0</v>
      </c>
      <c r="BN183" s="270">
        <f t="shared" si="115"/>
        <v>0</v>
      </c>
      <c r="BO183" s="270">
        <f>BN183</f>
        <v>0</v>
      </c>
      <c r="BP183" s="270">
        <f>BO183</f>
        <v>0</v>
      </c>
      <c r="BR183" s="161"/>
      <c r="BS183" s="161"/>
    </row>
    <row r="184" spans="1:73" outlineLevel="1"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  <c r="AC184" s="129"/>
    </row>
    <row r="185" spans="1:73" outlineLevel="1">
      <c r="C185" s="52" t="s">
        <v>233</v>
      </c>
    </row>
    <row r="186" spans="1:73" outlineLevel="1">
      <c r="D186" s="63" t="s">
        <v>234</v>
      </c>
      <c r="I186" s="80" t="s">
        <v>453</v>
      </c>
      <c r="J186" s="23" t="s">
        <v>102</v>
      </c>
      <c r="L186" s="170">
        <f t="shared" ref="L186:R186" si="116">SUM(L348:L351)</f>
        <v>0</v>
      </c>
      <c r="M186" s="170">
        <f>SUM(M348:M351)</f>
        <v>0</v>
      </c>
      <c r="N186" s="170">
        <f t="shared" si="116"/>
        <v>0</v>
      </c>
      <c r="O186" s="170">
        <f t="shared" si="116"/>
        <v>0</v>
      </c>
      <c r="P186" s="170">
        <f t="shared" si="116"/>
        <v>0</v>
      </c>
      <c r="Q186" s="170">
        <f t="shared" si="116"/>
        <v>0</v>
      </c>
      <c r="R186" s="170">
        <f t="shared" si="116"/>
        <v>20868283863.752483</v>
      </c>
      <c r="S186" s="170">
        <f t="shared" ref="S186:BM186" si="117">SUM(S348:S351)</f>
        <v>21754011351.311367</v>
      </c>
      <c r="T186" s="170">
        <f t="shared" si="117"/>
        <v>23873225761.832458</v>
      </c>
      <c r="U186" s="170">
        <f t="shared" si="117"/>
        <v>42160860468.993103</v>
      </c>
      <c r="V186" s="170">
        <f t="shared" si="117"/>
        <v>45227681734.927933</v>
      </c>
      <c r="W186" s="170">
        <f>SUM(W348:W351)</f>
        <v>55840361228.232681</v>
      </c>
      <c r="X186" s="170">
        <f t="shared" si="117"/>
        <v>65107426511.789642</v>
      </c>
      <c r="Y186" s="170">
        <f t="shared" si="117"/>
        <v>70268467300.737915</v>
      </c>
      <c r="Z186" s="170">
        <f t="shared" si="117"/>
        <v>73214048341.016876</v>
      </c>
      <c r="AA186" s="170">
        <f t="shared" si="117"/>
        <v>65432751475.815956</v>
      </c>
      <c r="AB186" s="170">
        <f t="shared" si="117"/>
        <v>59747468675.987</v>
      </c>
      <c r="AC186" s="170">
        <f t="shared" si="117"/>
        <v>54211609115.549759</v>
      </c>
      <c r="AD186" s="170">
        <f t="shared" si="117"/>
        <v>49077922724.185455</v>
      </c>
      <c r="AE186" s="170">
        <f t="shared" si="117"/>
        <v>44234183245.741379</v>
      </c>
      <c r="AF186" s="170">
        <f t="shared" si="117"/>
        <v>39730140531.366302</v>
      </c>
      <c r="AG186" s="170">
        <f t="shared" si="117"/>
        <v>35606773624.105087</v>
      </c>
      <c r="AH186" s="170">
        <f t="shared" si="117"/>
        <v>31894890315.26004</v>
      </c>
      <c r="AI186" s="170">
        <f t="shared" si="117"/>
        <v>28613893615.988518</v>
      </c>
      <c r="AJ186" s="170">
        <f t="shared" si="117"/>
        <v>28866073042.676575</v>
      </c>
      <c r="AK186" s="170">
        <f t="shared" si="117"/>
        <v>29047126847.292442</v>
      </c>
      <c r="AL186" s="170">
        <f t="shared" si="117"/>
        <v>29223876954.952389</v>
      </c>
      <c r="AM186" s="170">
        <f t="shared" si="117"/>
        <v>29394996894.126781</v>
      </c>
      <c r="AN186" s="170">
        <f t="shared" si="117"/>
        <v>29560441712.62574</v>
      </c>
      <c r="AO186" s="170">
        <f t="shared" si="117"/>
        <v>29721010868.158737</v>
      </c>
      <c r="AP186" s="170">
        <f t="shared" si="117"/>
        <v>29878327731.091499</v>
      </c>
      <c r="AQ186" s="170">
        <f t="shared" si="117"/>
        <v>30033076651.022568</v>
      </c>
      <c r="AR186" s="170">
        <f t="shared" si="117"/>
        <v>30183440057.391495</v>
      </c>
      <c r="AS186" s="170">
        <f t="shared" si="117"/>
        <v>30328224578.714428</v>
      </c>
      <c r="AT186" s="170">
        <f t="shared" si="117"/>
        <v>30467877374.454285</v>
      </c>
      <c r="AU186" s="170">
        <f t="shared" si="117"/>
        <v>30602765569.16246</v>
      </c>
      <c r="AV186" s="170">
        <f t="shared" si="117"/>
        <v>30732689501.313198</v>
      </c>
      <c r="AW186" s="170">
        <f t="shared" si="117"/>
        <v>30857208772.453552</v>
      </c>
      <c r="AX186" s="170">
        <f t="shared" si="117"/>
        <v>30976244219.006359</v>
      </c>
      <c r="AY186" s="170">
        <f t="shared" si="117"/>
        <v>31090070941.068665</v>
      </c>
      <c r="AZ186" s="170">
        <f t="shared" si="117"/>
        <v>31198891506.965965</v>
      </c>
      <c r="BA186" s="170">
        <f t="shared" si="117"/>
        <v>31302464636.771652</v>
      </c>
      <c r="BB186" s="170">
        <f t="shared" si="117"/>
        <v>31400372959.073364</v>
      </c>
      <c r="BC186" s="170">
        <f t="shared" si="117"/>
        <v>31492513474.522812</v>
      </c>
      <c r="BD186" s="170">
        <f t="shared" si="117"/>
        <v>31579109216.348625</v>
      </c>
      <c r="BE186" s="170">
        <f t="shared" si="117"/>
        <v>31660364157.83485</v>
      </c>
      <c r="BF186" s="170">
        <f t="shared" si="117"/>
        <v>31736137849.62294</v>
      </c>
      <c r="BG186" s="170">
        <f t="shared" si="117"/>
        <v>31806136360.438526</v>
      </c>
      <c r="BH186" s="170">
        <f t="shared" si="117"/>
        <v>31870316060.54213</v>
      </c>
      <c r="BI186" s="170">
        <f t="shared" si="117"/>
        <v>31928330336.927757</v>
      </c>
      <c r="BJ186" s="170">
        <f t="shared" si="117"/>
        <v>31968428757.714981</v>
      </c>
      <c r="BK186" s="170">
        <f t="shared" si="117"/>
        <v>31993919976.777328</v>
      </c>
      <c r="BL186" s="170">
        <f t="shared" si="117"/>
        <v>32019446523.380043</v>
      </c>
      <c r="BM186" s="170">
        <f t="shared" si="117"/>
        <v>32045008445.657429</v>
      </c>
      <c r="BN186" s="170">
        <f>SUM(BN348:BN351)</f>
        <v>32070605791.81002</v>
      </c>
      <c r="BO186" s="170">
        <f>SUM(BO348:BO351)</f>
        <v>32096238610.104656</v>
      </c>
      <c r="BP186" s="170">
        <f>SUM(BP348:BP351)</f>
        <v>32121906948.874512</v>
      </c>
    </row>
    <row r="187" spans="1:73" outlineLevel="1">
      <c r="D187" s="63" t="s">
        <v>235</v>
      </c>
      <c r="I187" s="80" t="s">
        <v>453</v>
      </c>
      <c r="J187" s="23" t="s">
        <v>102</v>
      </c>
      <c r="L187" s="170">
        <f t="shared" ref="L187:R187" si="118">SUM(L343:L345)</f>
        <v>0</v>
      </c>
      <c r="M187" s="170">
        <f t="shared" si="118"/>
        <v>0</v>
      </c>
      <c r="N187" s="170">
        <f t="shared" si="118"/>
        <v>0</v>
      </c>
      <c r="O187" s="170">
        <f t="shared" si="118"/>
        <v>0</v>
      </c>
      <c r="P187" s="170">
        <f t="shared" si="118"/>
        <v>0</v>
      </c>
      <c r="Q187" s="170">
        <f t="shared" si="118"/>
        <v>0</v>
      </c>
      <c r="R187" s="170">
        <f t="shared" si="118"/>
        <v>13326066862.824825</v>
      </c>
      <c r="S187" s="170">
        <f t="shared" ref="S187:BM187" si="119">SUM(S343:S345)</f>
        <v>14504225551.5035</v>
      </c>
      <c r="T187" s="170">
        <f t="shared" si="119"/>
        <v>20174173873.511841</v>
      </c>
      <c r="U187" s="170">
        <f t="shared" si="119"/>
        <v>23329548124.91135</v>
      </c>
      <c r="V187" s="170">
        <f t="shared" si="119"/>
        <v>24785122265.718979</v>
      </c>
      <c r="W187" s="170">
        <f>SUM(W343:W345)</f>
        <v>28566559692.927841</v>
      </c>
      <c r="X187" s="170">
        <f t="shared" si="119"/>
        <v>28013676495.823833</v>
      </c>
      <c r="Y187" s="170">
        <f t="shared" si="119"/>
        <v>20565363027.139809</v>
      </c>
      <c r="Z187" s="170">
        <f t="shared" si="119"/>
        <v>20922599013.561863</v>
      </c>
      <c r="AA187" s="170">
        <f t="shared" si="119"/>
        <v>21939396042.030167</v>
      </c>
      <c r="AB187" s="170">
        <f t="shared" si="119"/>
        <v>22515700438.871269</v>
      </c>
      <c r="AC187" s="170">
        <f t="shared" si="119"/>
        <v>23266580689.597095</v>
      </c>
      <c r="AD187" s="170">
        <f t="shared" si="119"/>
        <v>23838327235.281807</v>
      </c>
      <c r="AE187" s="170">
        <f t="shared" si="119"/>
        <v>24312192641.253181</v>
      </c>
      <c r="AF187" s="170">
        <f t="shared" si="119"/>
        <v>24689391008.399002</v>
      </c>
      <c r="AG187" s="170">
        <f t="shared" si="119"/>
        <v>24972406946.727318</v>
      </c>
      <c r="AH187" s="170">
        <f t="shared" si="119"/>
        <v>25164506690.841976</v>
      </c>
      <c r="AI187" s="170">
        <f t="shared" si="119"/>
        <v>25269803071.30513</v>
      </c>
      <c r="AJ187" s="170">
        <f t="shared" si="119"/>
        <v>25682636213.919559</v>
      </c>
      <c r="AK187" s="170">
        <f t="shared" si="119"/>
        <v>25893636836.420624</v>
      </c>
      <c r="AL187" s="170">
        <f t="shared" si="119"/>
        <v>26099707510.518955</v>
      </c>
      <c r="AM187" s="170">
        <f t="shared" si="119"/>
        <v>26300230443.513123</v>
      </c>
      <c r="AN187" s="170">
        <f t="shared" si="119"/>
        <v>26495159532.200394</v>
      </c>
      <c r="AO187" s="170">
        <f t="shared" si="119"/>
        <v>26684714693.289658</v>
      </c>
      <c r="AP187" s="170">
        <f t="shared" si="119"/>
        <v>26869477018.27269</v>
      </c>
      <c r="AQ187" s="170">
        <f t="shared" si="119"/>
        <v>27049935979.985546</v>
      </c>
      <c r="AR187" s="170">
        <f t="shared" si="119"/>
        <v>27225576277.059948</v>
      </c>
      <c r="AS187" s="170">
        <f t="shared" si="119"/>
        <v>27395858262.815163</v>
      </c>
      <c r="AT187" s="170">
        <f t="shared" si="119"/>
        <v>27560861561.887772</v>
      </c>
      <c r="AU187" s="170">
        <f t="shared" si="119"/>
        <v>27720706056.98225</v>
      </c>
      <c r="AV187" s="170">
        <f t="shared" si="119"/>
        <v>27875299053.377018</v>
      </c>
      <c r="AW187" s="170">
        <f t="shared" si="119"/>
        <v>28024451769.936768</v>
      </c>
      <c r="AX187" s="170">
        <f t="shared" si="119"/>
        <v>28168113031.036278</v>
      </c>
      <c r="AY187" s="170">
        <f t="shared" si="119"/>
        <v>28306379376.098042</v>
      </c>
      <c r="AZ187" s="170">
        <f t="shared" si="119"/>
        <v>28439339133.124519</v>
      </c>
      <c r="BA187" s="170">
        <f t="shared" si="119"/>
        <v>28566916879.06876</v>
      </c>
      <c r="BB187" s="170">
        <f t="shared" si="119"/>
        <v>28688959292.435394</v>
      </c>
      <c r="BC187" s="170">
        <f t="shared" si="119"/>
        <v>28805430566.397991</v>
      </c>
      <c r="BD187" s="170">
        <f t="shared" si="119"/>
        <v>28916431128.218918</v>
      </c>
      <c r="BE187" s="170">
        <f t="shared" si="119"/>
        <v>29022070267.509792</v>
      </c>
      <c r="BF187" s="170">
        <f t="shared" si="119"/>
        <v>29122333864.879074</v>
      </c>
      <c r="BG187" s="170">
        <f t="shared" si="119"/>
        <v>29217144980.358006</v>
      </c>
      <c r="BH187" s="170">
        <f t="shared" si="119"/>
        <v>29306520937.545639</v>
      </c>
      <c r="BI187" s="170">
        <f t="shared" si="119"/>
        <v>29388879148.869232</v>
      </c>
      <c r="BJ187" s="170">
        <f t="shared" si="119"/>
        <v>29445909013.667152</v>
      </c>
      <c r="BK187" s="170">
        <f t="shared" si="119"/>
        <v>29481957368.575649</v>
      </c>
      <c r="BL187" s="170">
        <f t="shared" si="119"/>
        <v>29518052855.335114</v>
      </c>
      <c r="BM187" s="170">
        <f t="shared" si="119"/>
        <v>29554195537.962811</v>
      </c>
      <c r="BN187" s="170">
        <f>SUM(BN343:BN345)</f>
        <v>29590385480.561764</v>
      </c>
      <c r="BO187" s="170">
        <f>SUM(BO343:BO345)</f>
        <v>29626622747.320801</v>
      </c>
      <c r="BP187" s="170">
        <f>SUM(BP343:BP345)</f>
        <v>29662907402.514648</v>
      </c>
      <c r="BR187"/>
      <c r="BS187"/>
    </row>
    <row r="188" spans="1:73" outlineLevel="1">
      <c r="BR188"/>
      <c r="BS188"/>
    </row>
    <row r="189" spans="1:73">
      <c r="C189" s="16" t="s">
        <v>446</v>
      </c>
    </row>
    <row r="190" spans="1:73">
      <c r="C190" s="16"/>
      <c r="D190" t="s">
        <v>448</v>
      </c>
      <c r="G190" s="124" t="s">
        <v>447</v>
      </c>
      <c r="J190" t="s">
        <v>86</v>
      </c>
      <c r="L190" s="183">
        <v>0.01</v>
      </c>
    </row>
    <row r="191" spans="1:73">
      <c r="C191" s="16"/>
      <c r="D191" t="s">
        <v>449</v>
      </c>
      <c r="G191" s="124" t="s">
        <v>447</v>
      </c>
      <c r="J191" t="s">
        <v>86</v>
      </c>
      <c r="L191" s="183">
        <v>0.6</v>
      </c>
    </row>
    <row r="192" spans="1:73" outlineLevel="1">
      <c r="D192" s="64" t="s">
        <v>285</v>
      </c>
      <c r="G192" s="124"/>
      <c r="I192" s="80" t="s">
        <v>453</v>
      </c>
      <c r="J192" s="23" t="s">
        <v>102</v>
      </c>
      <c r="L192" s="216">
        <f t="shared" ref="L192:AQ192" si="120">L170*$L$190*$L$191</f>
        <v>22266064.071094714</v>
      </c>
      <c r="M192" s="216">
        <f t="shared" si="120"/>
        <v>30783317.326070674</v>
      </c>
      <c r="N192" s="216">
        <f t="shared" si="120"/>
        <v>41339913.259264827</v>
      </c>
      <c r="O192" s="216">
        <f t="shared" si="120"/>
        <v>59211268.342751309</v>
      </c>
      <c r="P192" s="216">
        <f t="shared" si="120"/>
        <v>92865006.377992526</v>
      </c>
      <c r="Q192" s="216">
        <f t="shared" si="120"/>
        <v>130084445.38802178</v>
      </c>
      <c r="R192" s="216">
        <f t="shared" si="120"/>
        <v>162237174.89173034</v>
      </c>
      <c r="S192" s="216">
        <f t="shared" si="120"/>
        <v>257811756.95627135</v>
      </c>
      <c r="T192" s="216">
        <f t="shared" si="120"/>
        <v>382760564.40403253</v>
      </c>
      <c r="U192" s="216">
        <f t="shared" si="120"/>
        <v>469218869.78614116</v>
      </c>
      <c r="V192" s="216">
        <f t="shared" si="120"/>
        <v>497259434.25012636</v>
      </c>
      <c r="W192" s="216">
        <f>W170*$L$190*$L$191</f>
        <v>564845155.7504009</v>
      </c>
      <c r="X192" s="216">
        <f t="shared" si="120"/>
        <v>655256632.71577966</v>
      </c>
      <c r="Y192" s="216">
        <f t="shared" si="120"/>
        <v>761468626.22637165</v>
      </c>
      <c r="Z192" s="216">
        <f t="shared" si="120"/>
        <v>861286832.42319548</v>
      </c>
      <c r="AA192" s="216">
        <f>AA170*$L$190*$L$191</f>
        <v>853217575.11693764</v>
      </c>
      <c r="AB192" s="216">
        <f>AB170*$L$190*$L$191</f>
        <v>895360220.82116473</v>
      </c>
      <c r="AC192" s="216">
        <f t="shared" si="120"/>
        <v>950242181.40178668</v>
      </c>
      <c r="AD192" s="216">
        <f t="shared" si="120"/>
        <v>1000286658.0119522</v>
      </c>
      <c r="AE192" s="216">
        <f t="shared" si="120"/>
        <v>1049919888.5853776</v>
      </c>
      <c r="AF192" s="216">
        <f t="shared" si="120"/>
        <v>1099155629.7262309</v>
      </c>
      <c r="AG192" s="216">
        <f t="shared" si="120"/>
        <v>1148044921.1710305</v>
      </c>
      <c r="AH192" s="216">
        <f t="shared" si="120"/>
        <v>1196637659.7556059</v>
      </c>
      <c r="AI192" s="216">
        <f t="shared" si="120"/>
        <v>1244948794.8789794</v>
      </c>
      <c r="AJ192" s="216">
        <f t="shared" si="120"/>
        <v>1267978583.7381771</v>
      </c>
      <c r="AK192" s="216">
        <f t="shared" si="120"/>
        <v>1278142481.2194211</v>
      </c>
      <c r="AL192" s="216">
        <f t="shared" si="120"/>
        <v>1288072582.3756495</v>
      </c>
      <c r="AM192" s="216">
        <f t="shared" si="120"/>
        <v>1297763423.6207445</v>
      </c>
      <c r="AN192" s="216">
        <f t="shared" si="120"/>
        <v>1307212585.5455287</v>
      </c>
      <c r="AO192" s="216">
        <f t="shared" si="120"/>
        <v>1316411675.4273965</v>
      </c>
      <c r="AP192" s="216">
        <f t="shared" si="120"/>
        <v>1325354239.4808013</v>
      </c>
      <c r="AQ192" s="216">
        <f t="shared" si="120"/>
        <v>1334055935.805778</v>
      </c>
      <c r="AR192" s="216">
        <f t="shared" ref="AR192:BN192" si="121">AR170*$L$190*$L$191</f>
        <v>1342533832.2804637</v>
      </c>
      <c r="AS192" s="216">
        <f t="shared" si="121"/>
        <v>1350783878.2605715</v>
      </c>
      <c r="AT192" s="216">
        <f t="shared" si="121"/>
        <v>1358798193.7187707</v>
      </c>
      <c r="AU192" s="216">
        <f t="shared" si="121"/>
        <v>1366574415.7543049</v>
      </c>
      <c r="AV192" s="216">
        <f t="shared" si="121"/>
        <v>1374111582.0660138</v>
      </c>
      <c r="AW192" s="216">
        <f t="shared" si="121"/>
        <v>1381408850.6914723</v>
      </c>
      <c r="AX192" s="216">
        <f t="shared" si="121"/>
        <v>1388464685.9973593</v>
      </c>
      <c r="AY192" s="216">
        <f t="shared" si="121"/>
        <v>1395277865.7675247</v>
      </c>
      <c r="AZ192" s="216">
        <f t="shared" si="121"/>
        <v>1401848777.4404354</v>
      </c>
      <c r="BA192" s="216">
        <f t="shared" si="121"/>
        <v>1408179035.4451263</v>
      </c>
      <c r="BB192" s="216">
        <f t="shared" si="121"/>
        <v>1414269781.8405597</v>
      </c>
      <c r="BC192" s="216">
        <f t="shared" si="121"/>
        <v>1420121441.4967477</v>
      </c>
      <c r="BD192" s="216">
        <f t="shared" si="121"/>
        <v>1425734766.8877804</v>
      </c>
      <c r="BE192" s="216">
        <f t="shared" si="121"/>
        <v>1431111760.8077242</v>
      </c>
      <c r="BF192" s="216">
        <f t="shared" si="121"/>
        <v>1436255657.9297788</v>
      </c>
      <c r="BG192" s="216">
        <f t="shared" si="121"/>
        <v>1441169697.7752585</v>
      </c>
      <c r="BH192" s="216">
        <f t="shared" si="121"/>
        <v>1445856626.1762557</v>
      </c>
      <c r="BI192" s="216">
        <f t="shared" si="121"/>
        <v>1450209794.9480252</v>
      </c>
      <c r="BJ192" s="216">
        <f t="shared" si="121"/>
        <v>1453226646.5634267</v>
      </c>
      <c r="BK192" s="216">
        <f t="shared" si="121"/>
        <v>1455129287.5667779</v>
      </c>
      <c r="BL192" s="216">
        <f t="shared" si="121"/>
        <v>1457034419.6081219</v>
      </c>
      <c r="BM192" s="216">
        <f t="shared" si="121"/>
        <v>1458942045.9488561</v>
      </c>
      <c r="BN192" s="216">
        <f t="shared" si="121"/>
        <v>1460852169.8546491</v>
      </c>
      <c r="BO192" s="216">
        <f>BO170*$L$190*$L$191</f>
        <v>1462764794.5954449</v>
      </c>
      <c r="BP192" s="216">
        <f>BP170*$L$190*$L$191</f>
        <v>1464679923.4454689</v>
      </c>
      <c r="BR192"/>
      <c r="BS192"/>
    </row>
    <row r="193" spans="2:71" outlineLevel="1">
      <c r="D193" s="64" t="s">
        <v>284</v>
      </c>
      <c r="G193" s="124"/>
      <c r="I193" s="80" t="s">
        <v>453</v>
      </c>
      <c r="J193" s="23" t="s">
        <v>102</v>
      </c>
      <c r="L193" s="216">
        <f t="shared" ref="L193:AQ193" si="122">L170*$L$190*(1-$L$191)</f>
        <v>14844042.714063145</v>
      </c>
      <c r="M193" s="216">
        <f t="shared" si="122"/>
        <v>20522211.550713785</v>
      </c>
      <c r="N193" s="216">
        <f t="shared" si="122"/>
        <v>27559942.172843218</v>
      </c>
      <c r="O193" s="216">
        <f t="shared" si="122"/>
        <v>39474178.895167544</v>
      </c>
      <c r="P193" s="216">
        <f t="shared" si="122"/>
        <v>61910004.25199502</v>
      </c>
      <c r="Q193" s="216">
        <f t="shared" si="122"/>
        <v>86722963.592014536</v>
      </c>
      <c r="R193" s="216">
        <f t="shared" si="122"/>
        <v>108158116.59448691</v>
      </c>
      <c r="S193" s="216">
        <f t="shared" si="122"/>
        <v>171874504.63751423</v>
      </c>
      <c r="T193" s="216">
        <f t="shared" si="122"/>
        <v>255173709.60268837</v>
      </c>
      <c r="U193" s="216">
        <f t="shared" si="122"/>
        <v>312812579.85742748</v>
      </c>
      <c r="V193" s="216">
        <f t="shared" si="122"/>
        <v>331506289.50008428</v>
      </c>
      <c r="W193" s="216">
        <f>W170*$L$190*(1-$L$191)</f>
        <v>376563437.16693401</v>
      </c>
      <c r="X193" s="216">
        <f t="shared" si="122"/>
        <v>436837755.14385313</v>
      </c>
      <c r="Y193" s="216">
        <f t="shared" si="122"/>
        <v>507645750.81758112</v>
      </c>
      <c r="Z193" s="216">
        <f t="shared" si="122"/>
        <v>574191221.61546361</v>
      </c>
      <c r="AA193" s="216">
        <f t="shared" si="122"/>
        <v>568811716.74462509</v>
      </c>
      <c r="AB193" s="216">
        <f t="shared" si="122"/>
        <v>596906813.88077652</v>
      </c>
      <c r="AC193" s="216">
        <f t="shared" si="122"/>
        <v>633494787.60119116</v>
      </c>
      <c r="AD193" s="216">
        <f t="shared" si="122"/>
        <v>666857772.00796819</v>
      </c>
      <c r="AE193" s="216">
        <f t="shared" si="122"/>
        <v>699946592.39025176</v>
      </c>
      <c r="AF193" s="216">
        <f t="shared" si="122"/>
        <v>732770419.81748724</v>
      </c>
      <c r="AG193" s="216">
        <f t="shared" si="122"/>
        <v>765363280.78068709</v>
      </c>
      <c r="AH193" s="216">
        <f t="shared" si="122"/>
        <v>797758439.8370707</v>
      </c>
      <c r="AI193" s="216">
        <f t="shared" si="122"/>
        <v>829965863.252653</v>
      </c>
      <c r="AJ193" s="216">
        <f t="shared" si="122"/>
        <v>845319055.82545149</v>
      </c>
      <c r="AK193" s="216">
        <f t="shared" si="122"/>
        <v>852094987.47961414</v>
      </c>
      <c r="AL193" s="216">
        <f t="shared" si="122"/>
        <v>858715054.91709971</v>
      </c>
      <c r="AM193" s="216">
        <f t="shared" si="122"/>
        <v>865175615.74716306</v>
      </c>
      <c r="AN193" s="216">
        <f t="shared" si="122"/>
        <v>871475057.03035247</v>
      </c>
      <c r="AO193" s="216">
        <f t="shared" si="122"/>
        <v>877607783.61826444</v>
      </c>
      <c r="AP193" s="216">
        <f t="shared" si="122"/>
        <v>883569492.98720098</v>
      </c>
      <c r="AQ193" s="216">
        <f t="shared" si="122"/>
        <v>889370623.87051868</v>
      </c>
      <c r="AR193" s="216">
        <f t="shared" ref="AR193:BN193" si="123">AR170*$L$190*(1-$L$191)</f>
        <v>895022554.85364246</v>
      </c>
      <c r="AS193" s="216">
        <f t="shared" si="123"/>
        <v>900522585.50704765</v>
      </c>
      <c r="AT193" s="216">
        <f t="shared" si="123"/>
        <v>905865462.47918057</v>
      </c>
      <c r="AU193" s="216">
        <f t="shared" si="123"/>
        <v>911049610.50287008</v>
      </c>
      <c r="AV193" s="216">
        <f t="shared" si="123"/>
        <v>916074388.04400921</v>
      </c>
      <c r="AW193" s="216">
        <f t="shared" si="123"/>
        <v>920939233.79431498</v>
      </c>
      <c r="AX193" s="216">
        <f t="shared" si="123"/>
        <v>925643123.99823952</v>
      </c>
      <c r="AY193" s="216">
        <f t="shared" si="123"/>
        <v>930185243.84501648</v>
      </c>
      <c r="AZ193" s="216">
        <f t="shared" si="123"/>
        <v>934565851.62695694</v>
      </c>
      <c r="BA193" s="216">
        <f t="shared" si="123"/>
        <v>938786023.63008428</v>
      </c>
      <c r="BB193" s="216">
        <f t="shared" si="123"/>
        <v>942846521.22703993</v>
      </c>
      <c r="BC193" s="216">
        <f t="shared" si="123"/>
        <v>946747627.66449857</v>
      </c>
      <c r="BD193" s="216">
        <f t="shared" si="123"/>
        <v>950489844.59185374</v>
      </c>
      <c r="BE193" s="216">
        <f t="shared" si="123"/>
        <v>954074507.20514953</v>
      </c>
      <c r="BF193" s="216">
        <f t="shared" si="123"/>
        <v>957503771.95318592</v>
      </c>
      <c r="BG193" s="216">
        <f t="shared" si="123"/>
        <v>960779798.51683903</v>
      </c>
      <c r="BH193" s="216">
        <f t="shared" si="123"/>
        <v>963904417.45083714</v>
      </c>
      <c r="BI193" s="216">
        <f t="shared" si="123"/>
        <v>966806529.96535015</v>
      </c>
      <c r="BJ193" s="216">
        <f t="shared" si="123"/>
        <v>968817764.37561786</v>
      </c>
      <c r="BK193" s="216">
        <f t="shared" si="123"/>
        <v>970086191.71118534</v>
      </c>
      <c r="BL193" s="216">
        <f t="shared" si="123"/>
        <v>971356279.73874807</v>
      </c>
      <c r="BM193" s="216">
        <f t="shared" si="123"/>
        <v>972628030.63257086</v>
      </c>
      <c r="BN193" s="216">
        <f t="shared" si="123"/>
        <v>973901446.56976604</v>
      </c>
      <c r="BO193" s="216">
        <f>BO170*$L$190*(1-$L$191)</f>
        <v>975176529.73029673</v>
      </c>
      <c r="BP193" s="216">
        <f>BP170*$L$190*(1-$L$191)</f>
        <v>976453282.29697943</v>
      </c>
      <c r="BR193"/>
      <c r="BS193"/>
    </row>
    <row r="194" spans="2:71" outlineLevel="1"/>
    <row r="195" spans="2:71" outlineLevel="1">
      <c r="B195" s="90" t="s">
        <v>258</v>
      </c>
      <c r="C195" s="56"/>
      <c r="D195" s="56"/>
    </row>
    <row r="196" spans="2:71" outlineLevel="1"/>
    <row r="197" spans="2:71" outlineLevel="1">
      <c r="C197" s="121" t="s">
        <v>423</v>
      </c>
      <c r="D197" s="122"/>
      <c r="E197" s="120"/>
      <c r="F197" s="2"/>
    </row>
    <row r="198" spans="2:71" outlineLevel="1">
      <c r="E198" t="s">
        <v>237</v>
      </c>
      <c r="J198" t="s">
        <v>86</v>
      </c>
      <c r="Q198" s="75">
        <f>Q171/Q$168</f>
        <v>8.6783327422691264E-2</v>
      </c>
      <c r="R198" s="75">
        <f t="shared" ref="R198:AW198" si="124">R171/R168</f>
        <v>9.2346702701130934E-2</v>
      </c>
      <c r="S198" s="75">
        <f t="shared" si="124"/>
        <v>8.0957175952854912E-2</v>
      </c>
      <c r="T198" s="75">
        <f t="shared" si="124"/>
        <v>6.8698113637005384E-2</v>
      </c>
      <c r="U198" s="75">
        <f t="shared" si="124"/>
        <v>6.4985729964870731E-2</v>
      </c>
      <c r="V198" s="75">
        <f t="shared" si="124"/>
        <v>6.9226937414015755E-2</v>
      </c>
      <c r="W198" s="75">
        <f t="shared" si="124"/>
        <v>8.0202950048463742E-2</v>
      </c>
      <c r="X198" s="75">
        <f t="shared" si="124"/>
        <v>9.8283211572030474E-2</v>
      </c>
      <c r="Y198" s="75">
        <f t="shared" si="124"/>
        <v>0.10211819056905078</v>
      </c>
      <c r="Z198" s="75">
        <f t="shared" si="124"/>
        <v>0.10392634363956407</v>
      </c>
      <c r="AA198" s="75">
        <f t="shared" si="124"/>
        <v>0.1042009816228705</v>
      </c>
      <c r="AB198" s="75">
        <f t="shared" si="124"/>
        <v>9.8331646456613922E-2</v>
      </c>
      <c r="AC198" s="75">
        <f t="shared" si="124"/>
        <v>9.0389039693481804E-2</v>
      </c>
      <c r="AD198" s="75">
        <f t="shared" si="124"/>
        <v>8.1567441138334293E-2</v>
      </c>
      <c r="AE198" s="75">
        <f t="shared" si="124"/>
        <v>7.2173284346419467E-2</v>
      </c>
      <c r="AF198" s="75">
        <f t="shared" si="124"/>
        <v>6.2595121852133354E-2</v>
      </c>
      <c r="AG198" s="75">
        <f t="shared" si="124"/>
        <v>5.319380800040014E-2</v>
      </c>
      <c r="AH198" s="75">
        <f t="shared" si="124"/>
        <v>4.4279625063947649E-2</v>
      </c>
      <c r="AI198" s="75">
        <f t="shared" si="124"/>
        <v>3.6095743044501707E-2</v>
      </c>
      <c r="AJ198" s="75">
        <f t="shared" si="124"/>
        <v>3.5512002032825778E-2</v>
      </c>
      <c r="AK198" s="75">
        <f t="shared" si="124"/>
        <v>3.5230613738703176E-2</v>
      </c>
      <c r="AL198" s="75">
        <f t="shared" si="124"/>
        <v>3.4960032469942073E-2</v>
      </c>
      <c r="AM198" s="75">
        <f t="shared" si="124"/>
        <v>3.4700516780572364E-2</v>
      </c>
      <c r="AN198" s="75">
        <f t="shared" si="124"/>
        <v>3.4451731029807947E-2</v>
      </c>
      <c r="AO198" s="75">
        <f t="shared" si="124"/>
        <v>3.4213133505199743E-2</v>
      </c>
      <c r="AP198" s="75">
        <f t="shared" si="124"/>
        <v>3.3983852421963986E-2</v>
      </c>
      <c r="AQ198" s="75">
        <f t="shared" si="124"/>
        <v>3.3763027182899391E-2</v>
      </c>
      <c r="AR198" s="75">
        <f t="shared" si="124"/>
        <v>3.3550781875010996E-2</v>
      </c>
      <c r="AS198" s="75">
        <f t="shared" si="124"/>
        <v>3.3347374049201517E-2</v>
      </c>
      <c r="AT198" s="75">
        <f t="shared" si="124"/>
        <v>3.315250143067603E-2</v>
      </c>
      <c r="AU198" s="75">
        <f t="shared" si="124"/>
        <v>3.2965812815165571E-2</v>
      </c>
      <c r="AV198" s="75">
        <f t="shared" si="124"/>
        <v>3.2787160531989157E-2</v>
      </c>
      <c r="AW198" s="75">
        <f t="shared" si="124"/>
        <v>3.2616492452703635E-2</v>
      </c>
      <c r="AX198" s="75">
        <f t="shared" ref="AX198:BN198" si="125">AX171/AX168</f>
        <v>3.2453644139503329E-2</v>
      </c>
      <c r="AY198" s="75">
        <f t="shared" si="125"/>
        <v>3.2298330396443302E-2</v>
      </c>
      <c r="AZ198" s="75">
        <f t="shared" si="125"/>
        <v>3.2150280388017767E-2</v>
      </c>
      <c r="BA198" s="75">
        <f t="shared" si="125"/>
        <v>3.2009373106882386E-2</v>
      </c>
      <c r="BB198" s="75">
        <f t="shared" si="125"/>
        <v>3.1875565313610785E-2</v>
      </c>
      <c r="BC198" s="75">
        <f t="shared" si="125"/>
        <v>3.1748723328219222E-2</v>
      </c>
      <c r="BD198" s="75">
        <f t="shared" si="125"/>
        <v>3.1628606026323662E-2</v>
      </c>
      <c r="BE198" s="75">
        <f t="shared" si="125"/>
        <v>3.1514971259174088E-2</v>
      </c>
      <c r="BF198" s="75">
        <f t="shared" si="125"/>
        <v>3.1407685616768044E-2</v>
      </c>
      <c r="BG198" s="75">
        <f t="shared" si="125"/>
        <v>3.130667576246017E-2</v>
      </c>
      <c r="BH198" s="75">
        <f t="shared" si="125"/>
        <v>3.1211799672419847E-2</v>
      </c>
      <c r="BI198" s="75">
        <f t="shared" si="125"/>
        <v>3.1124722891345387E-2</v>
      </c>
      <c r="BJ198" s="75">
        <f t="shared" si="125"/>
        <v>3.1064696670577485E-2</v>
      </c>
      <c r="BK198" s="75">
        <f t="shared" si="125"/>
        <v>3.1026892216107695E-2</v>
      </c>
      <c r="BL198" s="75">
        <f t="shared" si="125"/>
        <v>3.0989129796203097E-2</v>
      </c>
      <c r="BM198" s="75">
        <f t="shared" si="125"/>
        <v>3.0951409373737894E-2</v>
      </c>
      <c r="BN198" s="75">
        <f t="shared" si="125"/>
        <v>3.091373091159557E-2</v>
      </c>
      <c r="BO198" s="75">
        <f>BO171/BO168</f>
        <v>3.0876094372668954E-2</v>
      </c>
      <c r="BP198" s="75">
        <f>BP171/BP168</f>
        <v>3.0838499719860291E-2</v>
      </c>
    </row>
    <row r="199" spans="2:71" outlineLevel="1">
      <c r="E199" t="s">
        <v>260</v>
      </c>
      <c r="J199" t="s">
        <v>86</v>
      </c>
      <c r="Q199" s="256">
        <f>Q200+Q201</f>
        <v>0.91321667257730876</v>
      </c>
      <c r="R199" s="256">
        <f>R200+R201</f>
        <v>0.90765329729886901</v>
      </c>
      <c r="S199" s="256">
        <f t="shared" ref="S199:BN199" si="126">S200+S201</f>
        <v>0.91904282404714499</v>
      </c>
      <c r="T199" s="256">
        <f t="shared" si="126"/>
        <v>0.93130188636299471</v>
      </c>
      <c r="U199" s="256">
        <f t="shared" si="126"/>
        <v>0.93501427003512938</v>
      </c>
      <c r="V199" s="256">
        <f t="shared" si="126"/>
        <v>0.93077306258598425</v>
      </c>
      <c r="W199" s="256">
        <f t="shared" si="126"/>
        <v>0.91979704995153622</v>
      </c>
      <c r="X199" s="256">
        <f t="shared" si="126"/>
        <v>0.90171678842796954</v>
      </c>
      <c r="Y199" s="256">
        <f t="shared" si="126"/>
        <v>0.89788180943094908</v>
      </c>
      <c r="Z199" s="256">
        <f t="shared" si="126"/>
        <v>0.89607365636043579</v>
      </c>
      <c r="AA199" s="256">
        <f t="shared" si="126"/>
        <v>0.89579901837712961</v>
      </c>
      <c r="AB199" s="256">
        <f t="shared" si="126"/>
        <v>0.90166835354338604</v>
      </c>
      <c r="AC199" s="256">
        <f t="shared" si="126"/>
        <v>0.90961096030651833</v>
      </c>
      <c r="AD199" s="256">
        <f t="shared" si="126"/>
        <v>0.91843255886166564</v>
      </c>
      <c r="AE199" s="256">
        <f t="shared" si="126"/>
        <v>0.92782671565358066</v>
      </c>
      <c r="AF199" s="256">
        <f t="shared" si="126"/>
        <v>0.93740487814786655</v>
      </c>
      <c r="AG199" s="256">
        <f t="shared" si="126"/>
        <v>0.94680619199959981</v>
      </c>
      <c r="AH199" s="256">
        <f t="shared" si="126"/>
        <v>0.95572037493605233</v>
      </c>
      <c r="AI199" s="256">
        <f t="shared" si="126"/>
        <v>0.96390425695549831</v>
      </c>
      <c r="AJ199" s="256">
        <f t="shared" si="126"/>
        <v>0.96448799796717422</v>
      </c>
      <c r="AK199" s="256">
        <f t="shared" si="126"/>
        <v>0.96476938626129682</v>
      </c>
      <c r="AL199" s="256">
        <f t="shared" si="126"/>
        <v>0.96503996753005783</v>
      </c>
      <c r="AM199" s="256">
        <f t="shared" si="126"/>
        <v>0.9652994832194276</v>
      </c>
      <c r="AN199" s="256">
        <f t="shared" si="126"/>
        <v>0.96554826897019197</v>
      </c>
      <c r="AO199" s="256">
        <f t="shared" si="126"/>
        <v>0.96578686649480017</v>
      </c>
      <c r="AP199" s="256">
        <f t="shared" si="126"/>
        <v>0.96601614757803589</v>
      </c>
      <c r="AQ199" s="256">
        <f t="shared" si="126"/>
        <v>0.96623697281710053</v>
      </c>
      <c r="AR199" s="256">
        <f t="shared" si="126"/>
        <v>0.96644921812498907</v>
      </c>
      <c r="AS199" s="256">
        <f t="shared" si="126"/>
        <v>0.96665262595079848</v>
      </c>
      <c r="AT199" s="256">
        <f t="shared" si="126"/>
        <v>0.96684749856932406</v>
      </c>
      <c r="AU199" s="256">
        <f t="shared" si="126"/>
        <v>0.96703418718483447</v>
      </c>
      <c r="AV199" s="256">
        <f t="shared" si="126"/>
        <v>0.96721283946801095</v>
      </c>
      <c r="AW199" s="256">
        <f t="shared" si="126"/>
        <v>0.96738350754729652</v>
      </c>
      <c r="AX199" s="256">
        <f t="shared" si="126"/>
        <v>0.96754635586049675</v>
      </c>
      <c r="AY199" s="256">
        <f t="shared" si="126"/>
        <v>0.96770166960355686</v>
      </c>
      <c r="AZ199" s="256">
        <f t="shared" si="126"/>
        <v>0.9678497196119823</v>
      </c>
      <c r="BA199" s="256">
        <f t="shared" si="126"/>
        <v>0.96799062689311777</v>
      </c>
      <c r="BB199" s="256">
        <f t="shared" si="126"/>
        <v>0.96812443468638942</v>
      </c>
      <c r="BC199" s="256">
        <f t="shared" si="126"/>
        <v>0.96825127667178079</v>
      </c>
      <c r="BD199" s="256">
        <f t="shared" si="126"/>
        <v>0.96837139397367655</v>
      </c>
      <c r="BE199" s="256">
        <f t="shared" si="126"/>
        <v>0.96848502874082598</v>
      </c>
      <c r="BF199" s="256">
        <f t="shared" si="126"/>
        <v>0.96859231438323201</v>
      </c>
      <c r="BG199" s="256">
        <f t="shared" si="126"/>
        <v>0.96869332423753984</v>
      </c>
      <c r="BH199" s="256">
        <f t="shared" si="126"/>
        <v>0.96878820032758017</v>
      </c>
      <c r="BI199" s="256">
        <f t="shared" si="126"/>
        <v>0.96887527710865484</v>
      </c>
      <c r="BJ199" s="256">
        <f t="shared" si="126"/>
        <v>0.96893530332942268</v>
      </c>
      <c r="BK199" s="256">
        <f t="shared" si="126"/>
        <v>0.96897310778389234</v>
      </c>
      <c r="BL199" s="256">
        <f t="shared" si="126"/>
        <v>0.96901087020379695</v>
      </c>
      <c r="BM199" s="256">
        <f t="shared" si="126"/>
        <v>0.96904859062626225</v>
      </c>
      <c r="BN199" s="256">
        <f t="shared" si="126"/>
        <v>0.96908626908840434</v>
      </c>
      <c r="BO199" s="256">
        <f>BO200+BO201</f>
        <v>0.96912390562733108</v>
      </c>
      <c r="BP199" s="256">
        <f>BP200+BP201</f>
        <v>0.96916150028013981</v>
      </c>
    </row>
    <row r="200" spans="2:71" outlineLevel="1">
      <c r="E200" s="63" t="s">
        <v>261</v>
      </c>
      <c r="J200" t="s">
        <v>86</v>
      </c>
      <c r="Q200" s="126">
        <f t="shared" ref="Q200:AV200" si="127">Q170/Q168</f>
        <v>0.11401080158384434</v>
      </c>
      <c r="R200" s="126">
        <f t="shared" si="127"/>
        <v>0.13503132532352011</v>
      </c>
      <c r="S200" s="126">
        <f t="shared" si="127"/>
        <v>0.19823670145573383</v>
      </c>
      <c r="T200" s="126">
        <f t="shared" si="127"/>
        <v>0.27900532435434455</v>
      </c>
      <c r="U200" s="126">
        <f t="shared" si="127"/>
        <v>0.34017324421927281</v>
      </c>
      <c r="V200" s="126">
        <f t="shared" si="127"/>
        <v>0.35074145131548473</v>
      </c>
      <c r="W200" s="126">
        <f t="shared" si="127"/>
        <v>0.37517566462348767</v>
      </c>
      <c r="X200" s="126">
        <f t="shared" si="127"/>
        <v>0.42962593401684995</v>
      </c>
      <c r="Y200" s="126">
        <f t="shared" si="127"/>
        <v>0.47142397716166751</v>
      </c>
      <c r="Z200" s="126">
        <f t="shared" si="127"/>
        <v>0.49351229407446412</v>
      </c>
      <c r="AA200" s="126">
        <f>AA170/AA168</f>
        <v>0.52227707959303149</v>
      </c>
      <c r="AB200" s="126">
        <f t="shared" si="127"/>
        <v>0.56001847221932477</v>
      </c>
      <c r="AC200" s="126">
        <f t="shared" si="127"/>
        <v>0.60133270240653391</v>
      </c>
      <c r="AD200" s="126">
        <f t="shared" si="127"/>
        <v>0.63927772513472525</v>
      </c>
      <c r="AE200" s="126">
        <f t="shared" si="127"/>
        <v>0.67579786953982279</v>
      </c>
      <c r="AF200" s="126">
        <f t="shared" si="127"/>
        <v>0.71055684912166894</v>
      </c>
      <c r="AG200" s="126">
        <f t="shared" si="127"/>
        <v>0.74326584225127068</v>
      </c>
      <c r="AH200" s="126">
        <f t="shared" si="127"/>
        <v>0.77368058634039005</v>
      </c>
      <c r="AI200" s="126">
        <f t="shared" si="127"/>
        <v>0.80160413627411464</v>
      </c>
      <c r="AJ200" s="126">
        <f t="shared" si="127"/>
        <v>0.80322931300825195</v>
      </c>
      <c r="AK200" s="126">
        <f t="shared" si="127"/>
        <v>0.80325225328769412</v>
      </c>
      <c r="AL200" s="126">
        <f t="shared" si="127"/>
        <v>0.80327571496244554</v>
      </c>
      <c r="AM200" s="126">
        <f t="shared" si="127"/>
        <v>0.80331142992385374</v>
      </c>
      <c r="AN200" s="126">
        <f t="shared" si="127"/>
        <v>0.80335914615148718</v>
      </c>
      <c r="AO200" s="126">
        <f t="shared" si="127"/>
        <v>0.80340966415918957</v>
      </c>
      <c r="AP200" s="126">
        <f t="shared" si="127"/>
        <v>0.80344666930961017</v>
      </c>
      <c r="AQ200" s="126">
        <f t="shared" si="127"/>
        <v>0.80346671849240214</v>
      </c>
      <c r="AR200" s="126">
        <f t="shared" si="127"/>
        <v>0.80348978233686519</v>
      </c>
      <c r="AS200" s="126">
        <f t="shared" si="127"/>
        <v>0.80352609178060141</v>
      </c>
      <c r="AT200" s="126">
        <f t="shared" si="127"/>
        <v>0.80357004192081061</v>
      </c>
      <c r="AU200" s="126">
        <f t="shared" si="127"/>
        <v>0.80361780076510614</v>
      </c>
      <c r="AV200" s="126">
        <f t="shared" si="127"/>
        <v>0.80367097023574074</v>
      </c>
      <c r="AW200" s="126">
        <f t="shared" ref="AW200:BN200" si="128">AW170/AW168</f>
        <v>0.80373330286877698</v>
      </c>
      <c r="AX200" s="126">
        <f t="shared" si="128"/>
        <v>0.80380514586876584</v>
      </c>
      <c r="AY200" s="126">
        <f t="shared" si="128"/>
        <v>0.80388375343690521</v>
      </c>
      <c r="AZ200" s="126">
        <f t="shared" si="128"/>
        <v>0.80396733911252627</v>
      </c>
      <c r="BA200" s="126">
        <f t="shared" si="128"/>
        <v>0.80405825876794301</v>
      </c>
      <c r="BB200" s="126">
        <f t="shared" si="128"/>
        <v>0.80416030530037574</v>
      </c>
      <c r="BC200" s="126">
        <f t="shared" si="128"/>
        <v>0.80427436199667568</v>
      </c>
      <c r="BD200" s="126">
        <f t="shared" si="128"/>
        <v>0.8043985252254362</v>
      </c>
      <c r="BE200" s="126">
        <f t="shared" si="128"/>
        <v>0.80453129129764978</v>
      </c>
      <c r="BF200" s="126">
        <f t="shared" si="128"/>
        <v>0.80467435697471212</v>
      </c>
      <c r="BG200" s="126">
        <f t="shared" si="128"/>
        <v>0.804830732104029</v>
      </c>
      <c r="BH200" s="126">
        <f t="shared" si="128"/>
        <v>0.80500117532220761</v>
      </c>
      <c r="BI200" s="126">
        <f t="shared" si="128"/>
        <v>0.805172255482133</v>
      </c>
      <c r="BJ200" s="126">
        <f t="shared" si="128"/>
        <v>0.80529118256898069</v>
      </c>
      <c r="BK200" s="126">
        <f t="shared" si="128"/>
        <v>0.805364223047637</v>
      </c>
      <c r="BL200" s="126">
        <f t="shared" si="128"/>
        <v>0.80543716691772149</v>
      </c>
      <c r="BM200" s="126">
        <f t="shared" si="128"/>
        <v>0.80551001426524682</v>
      </c>
      <c r="BN200" s="126">
        <f t="shared" si="128"/>
        <v>0.80558276517620098</v>
      </c>
      <c r="BO200" s="126">
        <f>BO170/BO168</f>
        <v>0.80565541973654786</v>
      </c>
      <c r="BP200" s="126">
        <f>BP170/BP168</f>
        <v>0.80572797803222596</v>
      </c>
    </row>
    <row r="201" spans="2:71" outlineLevel="1">
      <c r="E201" s="63" t="s">
        <v>262</v>
      </c>
      <c r="J201" t="s">
        <v>86</v>
      </c>
      <c r="Q201" s="126">
        <f t="shared" ref="Q201:AV201" si="129">Q169/Q168</f>
        <v>0.79920587099346441</v>
      </c>
      <c r="R201" s="126">
        <f t="shared" si="129"/>
        <v>0.77262197197534888</v>
      </c>
      <c r="S201" s="126">
        <f t="shared" si="129"/>
        <v>0.72080612259141119</v>
      </c>
      <c r="T201" s="126">
        <f t="shared" si="129"/>
        <v>0.65229656200865016</v>
      </c>
      <c r="U201" s="126">
        <f t="shared" si="129"/>
        <v>0.59484102581585652</v>
      </c>
      <c r="V201" s="126">
        <f t="shared" si="129"/>
        <v>0.58003161127049951</v>
      </c>
      <c r="W201" s="126">
        <f t="shared" si="129"/>
        <v>0.5446213853280486</v>
      </c>
      <c r="X201" s="126">
        <f t="shared" si="129"/>
        <v>0.47209085441111959</v>
      </c>
      <c r="Y201" s="126">
        <f t="shared" si="129"/>
        <v>0.42645783226928158</v>
      </c>
      <c r="Z201" s="126">
        <f t="shared" si="129"/>
        <v>0.40256136228597167</v>
      </c>
      <c r="AA201" s="126">
        <f t="shared" si="129"/>
        <v>0.37352193878409806</v>
      </c>
      <c r="AB201" s="126">
        <f t="shared" si="129"/>
        <v>0.34164988132406121</v>
      </c>
      <c r="AC201" s="126">
        <f t="shared" si="129"/>
        <v>0.30827825789998448</v>
      </c>
      <c r="AD201" s="126">
        <f t="shared" si="129"/>
        <v>0.27915483372694039</v>
      </c>
      <c r="AE201" s="126">
        <f t="shared" si="129"/>
        <v>0.25202884611375781</v>
      </c>
      <c r="AF201" s="126">
        <f t="shared" si="129"/>
        <v>0.22684802902619766</v>
      </c>
      <c r="AG201" s="126">
        <f t="shared" si="129"/>
        <v>0.20354034974832919</v>
      </c>
      <c r="AH201" s="126">
        <f t="shared" si="129"/>
        <v>0.18203978859566222</v>
      </c>
      <c r="AI201" s="126">
        <f t="shared" si="129"/>
        <v>0.16230012068138364</v>
      </c>
      <c r="AJ201" s="126">
        <f t="shared" si="129"/>
        <v>0.16125868495892226</v>
      </c>
      <c r="AK201" s="126">
        <f t="shared" si="129"/>
        <v>0.16151713297360268</v>
      </c>
      <c r="AL201" s="126">
        <f t="shared" si="129"/>
        <v>0.16176425256761234</v>
      </c>
      <c r="AM201" s="126">
        <f t="shared" si="129"/>
        <v>0.16198805329557384</v>
      </c>
      <c r="AN201" s="126">
        <f t="shared" si="129"/>
        <v>0.16218912281870479</v>
      </c>
      <c r="AO201" s="126">
        <f t="shared" si="129"/>
        <v>0.16237720233561065</v>
      </c>
      <c r="AP201" s="126">
        <f t="shared" si="129"/>
        <v>0.16256947826842574</v>
      </c>
      <c r="AQ201" s="126">
        <f t="shared" si="129"/>
        <v>0.16277025432469844</v>
      </c>
      <c r="AR201" s="126">
        <f t="shared" si="129"/>
        <v>0.16295943578812394</v>
      </c>
      <c r="AS201" s="126">
        <f t="shared" si="129"/>
        <v>0.16312653417019704</v>
      </c>
      <c r="AT201" s="126">
        <f t="shared" si="129"/>
        <v>0.16327745664851348</v>
      </c>
      <c r="AU201" s="126">
        <f t="shared" si="129"/>
        <v>0.16341638641972833</v>
      </c>
      <c r="AV201" s="126">
        <f t="shared" si="129"/>
        <v>0.16354186923227024</v>
      </c>
      <c r="AW201" s="126">
        <f t="shared" ref="AW201:BN201" si="130">AW169/AW168</f>
        <v>0.16365020467851948</v>
      </c>
      <c r="AX201" s="126">
        <f t="shared" si="130"/>
        <v>0.16374120999173089</v>
      </c>
      <c r="AY201" s="126">
        <f t="shared" si="130"/>
        <v>0.16381791616665162</v>
      </c>
      <c r="AZ201" s="126">
        <f t="shared" si="130"/>
        <v>0.163882380499456</v>
      </c>
      <c r="BA201" s="126">
        <f t="shared" si="130"/>
        <v>0.16393236812517475</v>
      </c>
      <c r="BB201" s="126">
        <f t="shared" si="130"/>
        <v>0.16396412938601365</v>
      </c>
      <c r="BC201" s="126">
        <f t="shared" si="130"/>
        <v>0.16397691467510514</v>
      </c>
      <c r="BD201" s="126">
        <f t="shared" si="130"/>
        <v>0.16397286874824032</v>
      </c>
      <c r="BE201" s="126">
        <f t="shared" si="130"/>
        <v>0.16395373744317621</v>
      </c>
      <c r="BF201" s="126">
        <f t="shared" si="130"/>
        <v>0.16391795740851994</v>
      </c>
      <c r="BG201" s="126">
        <f t="shared" si="130"/>
        <v>0.16386259213351081</v>
      </c>
      <c r="BH201" s="126">
        <f t="shared" si="130"/>
        <v>0.16378702500537257</v>
      </c>
      <c r="BI201" s="126">
        <f t="shared" si="130"/>
        <v>0.16370302162652181</v>
      </c>
      <c r="BJ201" s="126">
        <f t="shared" si="130"/>
        <v>0.16364412076044196</v>
      </c>
      <c r="BK201" s="126">
        <f t="shared" si="130"/>
        <v>0.16360888473625537</v>
      </c>
      <c r="BL201" s="126">
        <f t="shared" si="130"/>
        <v>0.16357370328607548</v>
      </c>
      <c r="BM201" s="126">
        <f t="shared" si="130"/>
        <v>0.16353857636101538</v>
      </c>
      <c r="BN201" s="126">
        <f t="shared" si="130"/>
        <v>0.16350350391220342</v>
      </c>
      <c r="BO201" s="126">
        <f>BO169/BO168</f>
        <v>0.16346848589078322</v>
      </c>
      <c r="BP201" s="126">
        <f>BP169/BP168</f>
        <v>0.16343352224791383</v>
      </c>
    </row>
    <row r="202" spans="2:71" outlineLevel="1">
      <c r="E202" s="83" t="s">
        <v>118</v>
      </c>
      <c r="K202" s="103" t="str">
        <f t="array" ref="K202">IF(AND(Q202:BM202=1),"ok","error")</f>
        <v>ok</v>
      </c>
      <c r="Q202" s="188">
        <f t="shared" ref="Q202:AV202" si="131">SUM(Q198:Q198,Q200:Q201)</f>
        <v>1</v>
      </c>
      <c r="R202" s="188">
        <f t="shared" si="131"/>
        <v>0.99999999999999989</v>
      </c>
      <c r="S202" s="188">
        <f t="shared" si="131"/>
        <v>1</v>
      </c>
      <c r="T202" s="188">
        <f t="shared" si="131"/>
        <v>1</v>
      </c>
      <c r="U202" s="188">
        <f t="shared" si="131"/>
        <v>1</v>
      </c>
      <c r="V202" s="188">
        <f t="shared" si="131"/>
        <v>1</v>
      </c>
      <c r="W202" s="188">
        <f t="shared" si="131"/>
        <v>1</v>
      </c>
      <c r="X202" s="188">
        <f t="shared" si="131"/>
        <v>1</v>
      </c>
      <c r="Y202" s="188">
        <f t="shared" si="131"/>
        <v>0.99999999999999989</v>
      </c>
      <c r="Z202" s="188">
        <f t="shared" si="131"/>
        <v>0.99999999999999978</v>
      </c>
      <c r="AA202" s="188">
        <f t="shared" si="131"/>
        <v>1</v>
      </c>
      <c r="AB202" s="188">
        <f t="shared" si="131"/>
        <v>1</v>
      </c>
      <c r="AC202" s="188">
        <f t="shared" si="131"/>
        <v>1.0000000000000002</v>
      </c>
      <c r="AD202" s="188">
        <f t="shared" si="131"/>
        <v>0.99999999999999989</v>
      </c>
      <c r="AE202" s="188">
        <f t="shared" si="131"/>
        <v>1</v>
      </c>
      <c r="AF202" s="188">
        <f t="shared" si="131"/>
        <v>1</v>
      </c>
      <c r="AG202" s="188">
        <f t="shared" si="131"/>
        <v>1</v>
      </c>
      <c r="AH202" s="188">
        <f t="shared" si="131"/>
        <v>1</v>
      </c>
      <c r="AI202" s="188">
        <f t="shared" si="131"/>
        <v>1</v>
      </c>
      <c r="AJ202" s="188">
        <f t="shared" si="131"/>
        <v>1</v>
      </c>
      <c r="AK202" s="188">
        <f t="shared" si="131"/>
        <v>1</v>
      </c>
      <c r="AL202" s="188">
        <f t="shared" si="131"/>
        <v>1</v>
      </c>
      <c r="AM202" s="188">
        <f t="shared" si="131"/>
        <v>1</v>
      </c>
      <c r="AN202" s="188">
        <f t="shared" si="131"/>
        <v>0.99999999999999989</v>
      </c>
      <c r="AO202" s="188">
        <f t="shared" si="131"/>
        <v>1</v>
      </c>
      <c r="AP202" s="188">
        <f t="shared" si="131"/>
        <v>0.99999999999999989</v>
      </c>
      <c r="AQ202" s="188">
        <f t="shared" si="131"/>
        <v>1</v>
      </c>
      <c r="AR202" s="188">
        <f t="shared" si="131"/>
        <v>1.0000000000000002</v>
      </c>
      <c r="AS202" s="188">
        <f t="shared" si="131"/>
        <v>1</v>
      </c>
      <c r="AT202" s="188">
        <f t="shared" si="131"/>
        <v>1.0000000000000002</v>
      </c>
      <c r="AU202" s="188">
        <f t="shared" si="131"/>
        <v>1</v>
      </c>
      <c r="AV202" s="188">
        <f t="shared" si="131"/>
        <v>1.0000000000000002</v>
      </c>
      <c r="AW202" s="188">
        <f t="shared" ref="AW202:BN202" si="132">SUM(AW198:AW198,AW200:AW201)</f>
        <v>1</v>
      </c>
      <c r="AX202" s="188">
        <f t="shared" si="132"/>
        <v>1</v>
      </c>
      <c r="AY202" s="188">
        <f t="shared" si="132"/>
        <v>1</v>
      </c>
      <c r="AZ202" s="188">
        <f t="shared" si="132"/>
        <v>1</v>
      </c>
      <c r="BA202" s="188">
        <f t="shared" si="132"/>
        <v>1</v>
      </c>
      <c r="BB202" s="188">
        <f t="shared" si="132"/>
        <v>1.0000000000000002</v>
      </c>
      <c r="BC202" s="188">
        <f t="shared" si="132"/>
        <v>1</v>
      </c>
      <c r="BD202" s="188">
        <f t="shared" si="132"/>
        <v>1.0000000000000002</v>
      </c>
      <c r="BE202" s="188">
        <f t="shared" si="132"/>
        <v>1</v>
      </c>
      <c r="BF202" s="188">
        <f t="shared" si="132"/>
        <v>1</v>
      </c>
      <c r="BG202" s="188">
        <f t="shared" si="132"/>
        <v>1</v>
      </c>
      <c r="BH202" s="188">
        <f t="shared" si="132"/>
        <v>1</v>
      </c>
      <c r="BI202" s="188">
        <f t="shared" si="132"/>
        <v>1.0000000000000002</v>
      </c>
      <c r="BJ202" s="188">
        <f t="shared" si="132"/>
        <v>1.0000000000000002</v>
      </c>
      <c r="BK202" s="188">
        <f t="shared" si="132"/>
        <v>1</v>
      </c>
      <c r="BL202" s="188">
        <f t="shared" si="132"/>
        <v>1</v>
      </c>
      <c r="BM202" s="188">
        <f t="shared" si="132"/>
        <v>1</v>
      </c>
      <c r="BN202" s="188">
        <f t="shared" si="132"/>
        <v>1</v>
      </c>
      <c r="BO202" s="188">
        <f>SUM(BO198:BO198,BO200:BO201)</f>
        <v>1</v>
      </c>
      <c r="BP202" s="188">
        <f>SUM(BP198:BP198,BP200:BP201)</f>
        <v>1</v>
      </c>
    </row>
    <row r="203" spans="2:71" outlineLevel="1"/>
    <row r="204" spans="2:71" outlineLevel="1">
      <c r="C204" s="90" t="s">
        <v>261</v>
      </c>
      <c r="D204" s="56"/>
    </row>
    <row r="205" spans="2:71" outlineLevel="1">
      <c r="E205" s="16"/>
    </row>
    <row r="206" spans="2:71" outlineLevel="1">
      <c r="D206" s="77" t="s">
        <v>238</v>
      </c>
      <c r="E206" s="77"/>
    </row>
    <row r="207" spans="2:71" outlineLevel="1"/>
    <row r="208" spans="2:71" outlineLevel="1">
      <c r="E208" s="16" t="s">
        <v>263</v>
      </c>
    </row>
    <row r="209" spans="3:71" outlineLevel="1">
      <c r="E209" s="100" t="s">
        <v>264</v>
      </c>
      <c r="G209" s="226" t="s">
        <v>451</v>
      </c>
      <c r="Q209" s="225">
        <v>0.03</v>
      </c>
      <c r="R209" s="225">
        <v>0.03</v>
      </c>
      <c r="S209" s="225">
        <v>0.03</v>
      </c>
      <c r="T209" s="225">
        <v>0.03</v>
      </c>
      <c r="U209" s="225">
        <v>0.03</v>
      </c>
      <c r="V209" s="225">
        <v>0.03</v>
      </c>
      <c r="W209" s="225">
        <v>0.03</v>
      </c>
      <c r="X209" s="225">
        <v>0.03</v>
      </c>
      <c r="Y209" s="225">
        <v>0.03</v>
      </c>
      <c r="Z209" s="225">
        <v>0.03</v>
      </c>
      <c r="AA209" s="225">
        <v>0.03</v>
      </c>
      <c r="AB209" s="189">
        <f t="shared" ref="AB209:BN209" si="133">AA209</f>
        <v>0.03</v>
      </c>
      <c r="AC209" s="189">
        <f t="shared" si="133"/>
        <v>0.03</v>
      </c>
      <c r="AD209" s="189">
        <f t="shared" si="133"/>
        <v>0.03</v>
      </c>
      <c r="AE209" s="189">
        <f t="shared" si="133"/>
        <v>0.03</v>
      </c>
      <c r="AF209" s="189">
        <f t="shared" si="133"/>
        <v>0.03</v>
      </c>
      <c r="AG209" s="189">
        <f t="shared" si="133"/>
        <v>0.03</v>
      </c>
      <c r="AH209" s="189">
        <f t="shared" si="133"/>
        <v>0.03</v>
      </c>
      <c r="AI209" s="189">
        <f t="shared" si="133"/>
        <v>0.03</v>
      </c>
      <c r="AJ209" s="189">
        <f t="shared" si="133"/>
        <v>0.03</v>
      </c>
      <c r="AK209" s="189">
        <f t="shared" si="133"/>
        <v>0.03</v>
      </c>
      <c r="AL209" s="189">
        <f t="shared" si="133"/>
        <v>0.03</v>
      </c>
      <c r="AM209" s="189">
        <f t="shared" si="133"/>
        <v>0.03</v>
      </c>
      <c r="AN209" s="189">
        <f t="shared" si="133"/>
        <v>0.03</v>
      </c>
      <c r="AO209" s="189">
        <f t="shared" si="133"/>
        <v>0.03</v>
      </c>
      <c r="AP209" s="189">
        <f t="shared" si="133"/>
        <v>0.03</v>
      </c>
      <c r="AQ209" s="189">
        <f t="shared" si="133"/>
        <v>0.03</v>
      </c>
      <c r="AR209" s="189">
        <f t="shared" si="133"/>
        <v>0.03</v>
      </c>
      <c r="AS209" s="189">
        <f t="shared" si="133"/>
        <v>0.03</v>
      </c>
      <c r="AT209" s="189">
        <f t="shared" si="133"/>
        <v>0.03</v>
      </c>
      <c r="AU209" s="189">
        <f t="shared" si="133"/>
        <v>0.03</v>
      </c>
      <c r="AV209" s="189">
        <f t="shared" si="133"/>
        <v>0.03</v>
      </c>
      <c r="AW209" s="189">
        <f t="shared" si="133"/>
        <v>0.03</v>
      </c>
      <c r="AX209" s="189">
        <f t="shared" si="133"/>
        <v>0.03</v>
      </c>
      <c r="AY209" s="189">
        <f t="shared" si="133"/>
        <v>0.03</v>
      </c>
      <c r="AZ209" s="189">
        <f t="shared" si="133"/>
        <v>0.03</v>
      </c>
      <c r="BA209" s="189">
        <f t="shared" si="133"/>
        <v>0.03</v>
      </c>
      <c r="BB209" s="189">
        <f t="shared" si="133"/>
        <v>0.03</v>
      </c>
      <c r="BC209" s="189">
        <f t="shared" si="133"/>
        <v>0.03</v>
      </c>
      <c r="BD209" s="189">
        <f t="shared" si="133"/>
        <v>0.03</v>
      </c>
      <c r="BE209" s="189">
        <f t="shared" si="133"/>
        <v>0.03</v>
      </c>
      <c r="BF209" s="189">
        <f t="shared" si="133"/>
        <v>0.03</v>
      </c>
      <c r="BG209" s="189">
        <f t="shared" si="133"/>
        <v>0.03</v>
      </c>
      <c r="BH209" s="189">
        <f t="shared" si="133"/>
        <v>0.03</v>
      </c>
      <c r="BI209" s="189">
        <f t="shared" si="133"/>
        <v>0.03</v>
      </c>
      <c r="BJ209" s="189">
        <f t="shared" si="133"/>
        <v>0.03</v>
      </c>
      <c r="BK209" s="189">
        <f t="shared" si="133"/>
        <v>0.03</v>
      </c>
      <c r="BL209" s="189">
        <f t="shared" si="133"/>
        <v>0.03</v>
      </c>
      <c r="BM209" s="189">
        <f t="shared" si="133"/>
        <v>0.03</v>
      </c>
      <c r="BN209" s="189">
        <f t="shared" si="133"/>
        <v>0.03</v>
      </c>
      <c r="BO209" s="189">
        <f>BN209</f>
        <v>0.03</v>
      </c>
      <c r="BP209" s="189">
        <f>BO209</f>
        <v>0.03</v>
      </c>
      <c r="BR209"/>
      <c r="BS209"/>
    </row>
    <row r="210" spans="3:71" outlineLevel="1">
      <c r="E210" s="72"/>
    </row>
    <row r="211" spans="3:71" outlineLevel="1">
      <c r="E211" s="16" t="s">
        <v>265</v>
      </c>
    </row>
    <row r="212" spans="3:71" outlineLevel="1">
      <c r="E212" s="100" t="s">
        <v>264</v>
      </c>
      <c r="Q212" s="126">
        <f>1-Q209</f>
        <v>0.97</v>
      </c>
      <c r="R212" s="126">
        <f>1-R209</f>
        <v>0.97</v>
      </c>
      <c r="S212" s="126">
        <f>1-S209</f>
        <v>0.97</v>
      </c>
      <c r="T212" s="126">
        <f t="shared" ref="T212:BM212" si="134">1-T209</f>
        <v>0.97</v>
      </c>
      <c r="U212" s="126">
        <f t="shared" si="134"/>
        <v>0.97</v>
      </c>
      <c r="V212" s="126">
        <f t="shared" si="134"/>
        <v>0.97</v>
      </c>
      <c r="W212" s="126">
        <f t="shared" si="134"/>
        <v>0.97</v>
      </c>
      <c r="X212" s="126">
        <f t="shared" si="134"/>
        <v>0.97</v>
      </c>
      <c r="Y212" s="126">
        <f t="shared" si="134"/>
        <v>0.97</v>
      </c>
      <c r="Z212" s="126">
        <f t="shared" si="134"/>
        <v>0.97</v>
      </c>
      <c r="AA212" s="126">
        <f t="shared" si="134"/>
        <v>0.97</v>
      </c>
      <c r="AB212" s="126">
        <f t="shared" si="134"/>
        <v>0.97</v>
      </c>
      <c r="AC212" s="126">
        <f t="shared" si="134"/>
        <v>0.97</v>
      </c>
      <c r="AD212" s="126">
        <f t="shared" si="134"/>
        <v>0.97</v>
      </c>
      <c r="AE212" s="126">
        <f t="shared" si="134"/>
        <v>0.97</v>
      </c>
      <c r="AF212" s="126">
        <f t="shared" si="134"/>
        <v>0.97</v>
      </c>
      <c r="AG212" s="126">
        <f t="shared" si="134"/>
        <v>0.97</v>
      </c>
      <c r="AH212" s="126">
        <f t="shared" si="134"/>
        <v>0.97</v>
      </c>
      <c r="AI212" s="126">
        <f t="shared" si="134"/>
        <v>0.97</v>
      </c>
      <c r="AJ212" s="126">
        <f t="shared" si="134"/>
        <v>0.97</v>
      </c>
      <c r="AK212" s="126">
        <f t="shared" si="134"/>
        <v>0.97</v>
      </c>
      <c r="AL212" s="126">
        <f t="shared" si="134"/>
        <v>0.97</v>
      </c>
      <c r="AM212" s="126">
        <f t="shared" si="134"/>
        <v>0.97</v>
      </c>
      <c r="AN212" s="126">
        <f t="shared" si="134"/>
        <v>0.97</v>
      </c>
      <c r="AO212" s="126">
        <f t="shared" si="134"/>
        <v>0.97</v>
      </c>
      <c r="AP212" s="126">
        <f t="shared" si="134"/>
        <v>0.97</v>
      </c>
      <c r="AQ212" s="126">
        <f t="shared" si="134"/>
        <v>0.97</v>
      </c>
      <c r="AR212" s="126">
        <f t="shared" si="134"/>
        <v>0.97</v>
      </c>
      <c r="AS212" s="126">
        <f t="shared" si="134"/>
        <v>0.97</v>
      </c>
      <c r="AT212" s="126">
        <f t="shared" si="134"/>
        <v>0.97</v>
      </c>
      <c r="AU212" s="126">
        <f t="shared" si="134"/>
        <v>0.97</v>
      </c>
      <c r="AV212" s="126">
        <f t="shared" si="134"/>
        <v>0.97</v>
      </c>
      <c r="AW212" s="126">
        <f t="shared" si="134"/>
        <v>0.97</v>
      </c>
      <c r="AX212" s="126">
        <f t="shared" si="134"/>
        <v>0.97</v>
      </c>
      <c r="AY212" s="126">
        <f t="shared" si="134"/>
        <v>0.97</v>
      </c>
      <c r="AZ212" s="126">
        <f t="shared" si="134"/>
        <v>0.97</v>
      </c>
      <c r="BA212" s="126">
        <f t="shared" si="134"/>
        <v>0.97</v>
      </c>
      <c r="BB212" s="126">
        <f t="shared" si="134"/>
        <v>0.97</v>
      </c>
      <c r="BC212" s="126">
        <f t="shared" si="134"/>
        <v>0.97</v>
      </c>
      <c r="BD212" s="126">
        <f t="shared" si="134"/>
        <v>0.97</v>
      </c>
      <c r="BE212" s="126">
        <f t="shared" si="134"/>
        <v>0.97</v>
      </c>
      <c r="BF212" s="126">
        <f t="shared" si="134"/>
        <v>0.97</v>
      </c>
      <c r="BG212" s="126">
        <f t="shared" si="134"/>
        <v>0.97</v>
      </c>
      <c r="BH212" s="126">
        <f t="shared" si="134"/>
        <v>0.97</v>
      </c>
      <c r="BI212" s="126">
        <f t="shared" si="134"/>
        <v>0.97</v>
      </c>
      <c r="BJ212" s="126">
        <f t="shared" si="134"/>
        <v>0.97</v>
      </c>
      <c r="BK212" s="126">
        <f t="shared" si="134"/>
        <v>0.97</v>
      </c>
      <c r="BL212" s="126">
        <f t="shared" si="134"/>
        <v>0.97</v>
      </c>
      <c r="BM212" s="126">
        <f t="shared" si="134"/>
        <v>0.97</v>
      </c>
      <c r="BN212" s="126">
        <f>1-BN209</f>
        <v>0.97</v>
      </c>
      <c r="BO212" s="126">
        <f>1-BO209</f>
        <v>0.97</v>
      </c>
      <c r="BP212" s="126">
        <f>1-BP209</f>
        <v>0.97</v>
      </c>
    </row>
    <row r="213" spans="3:71" outlineLevel="1">
      <c r="E213" s="72"/>
    </row>
    <row r="214" spans="3:71" outlineLevel="1">
      <c r="E214" s="16" t="s">
        <v>267</v>
      </c>
      <c r="H214" t="s">
        <v>460</v>
      </c>
    </row>
    <row r="215" spans="3:71" outlineLevel="1">
      <c r="E215" s="163" t="s">
        <v>283</v>
      </c>
      <c r="Q215" s="126">
        <f t="shared" ref="Q215:AV215" si="135">Q170/SUM(Q169:Q170)</f>
        <v>0.1248452913831276</v>
      </c>
      <c r="R215" s="126">
        <f t="shared" si="135"/>
        <v>0.14876971826727958</v>
      </c>
      <c r="S215" s="126">
        <f t="shared" si="135"/>
        <v>0.21569909069391163</v>
      </c>
      <c r="T215" s="126">
        <f t="shared" si="135"/>
        <v>0.2995863408415736</v>
      </c>
      <c r="U215" s="126">
        <f t="shared" si="135"/>
        <v>0.36381609898476969</v>
      </c>
      <c r="V215" s="126">
        <f t="shared" si="135"/>
        <v>0.37682810710165293</v>
      </c>
      <c r="W215" s="126">
        <f t="shared" si="135"/>
        <v>0.40788961504416166</v>
      </c>
      <c r="X215" s="126">
        <f t="shared" si="135"/>
        <v>0.4764532939060046</v>
      </c>
      <c r="Y215" s="126">
        <f t="shared" si="135"/>
        <v>0.52504012466901628</v>
      </c>
      <c r="Z215" s="126">
        <f t="shared" si="135"/>
        <v>0.55074969626822079</v>
      </c>
      <c r="AA215" s="126">
        <f>AA170/SUM(AA169:AA170)</f>
        <v>0.58302930554580479</v>
      </c>
      <c r="AB215" s="126">
        <f t="shared" si="135"/>
        <v>0.62109141350981001</v>
      </c>
      <c r="AC215" s="126">
        <f t="shared" si="135"/>
        <v>0.66108779318566957</v>
      </c>
      <c r="AD215" s="126">
        <f t="shared" si="135"/>
        <v>0.69605298610827371</v>
      </c>
      <c r="AE215" s="126">
        <f t="shared" si="135"/>
        <v>0.72836646987878184</v>
      </c>
      <c r="AF215" s="126">
        <f t="shared" si="135"/>
        <v>0.75800421534566143</v>
      </c>
      <c r="AG215" s="126">
        <f t="shared" si="135"/>
        <v>0.78502427268830621</v>
      </c>
      <c r="AH215" s="126">
        <f t="shared" si="135"/>
        <v>0.80952609845966439</v>
      </c>
      <c r="AI215" s="126">
        <f t="shared" si="135"/>
        <v>0.83162215592447919</v>
      </c>
      <c r="AJ215" s="126">
        <f t="shared" si="135"/>
        <v>0.83280384483912406</v>
      </c>
      <c r="AK215" s="126">
        <f t="shared" si="135"/>
        <v>0.83258472410746909</v>
      </c>
      <c r="AL215" s="126">
        <f t="shared" si="135"/>
        <v>0.83237559271080241</v>
      </c>
      <c r="AM215" s="126">
        <f t="shared" si="135"/>
        <v>0.83218881175061044</v>
      </c>
      <c r="AN215" s="126">
        <f t="shared" si="135"/>
        <v>0.83202380654497154</v>
      </c>
      <c r="AO215" s="126">
        <f t="shared" si="135"/>
        <v>0.83187056278272042</v>
      </c>
      <c r="AP215" s="126">
        <f t="shared" si="135"/>
        <v>0.83171142772715068</v>
      </c>
      <c r="AQ215" s="126">
        <f t="shared" si="135"/>
        <v>0.83154209691424286</v>
      </c>
      <c r="AR215" s="126">
        <f t="shared" si="135"/>
        <v>0.83138334355085719</v>
      </c>
      <c r="AS215" s="126">
        <f t="shared" si="135"/>
        <v>0.83124596179548371</v>
      </c>
      <c r="AT215" s="126">
        <f t="shared" si="135"/>
        <v>0.83112387745728211</v>
      </c>
      <c r="AU215" s="126">
        <f t="shared" si="135"/>
        <v>0.83101281362610846</v>
      </c>
      <c r="AV215" s="126">
        <f t="shared" si="135"/>
        <v>0.83091429046555887</v>
      </c>
      <c r="AW215" s="126">
        <f t="shared" ref="AW215:BN215" si="136">AW170/SUM(AW169:AW170)</f>
        <v>0.83083213285965762</v>
      </c>
      <c r="AX215" s="126">
        <f t="shared" si="136"/>
        <v>0.83076654777320091</v>
      </c>
      <c r="AY215" s="126">
        <f t="shared" si="136"/>
        <v>0.83071444298141628</v>
      </c>
      <c r="AZ215" s="126">
        <f t="shared" si="136"/>
        <v>0.83067373252413856</v>
      </c>
      <c r="BA215" s="126">
        <f t="shared" si="136"/>
        <v>0.83064674019485563</v>
      </c>
      <c r="BB215" s="126">
        <f t="shared" si="136"/>
        <v>0.83063734008621781</v>
      </c>
      <c r="BC215" s="126">
        <f t="shared" si="136"/>
        <v>0.83064632226589852</v>
      </c>
      <c r="BD215" s="126">
        <f t="shared" si="136"/>
        <v>0.83067150705951398</v>
      </c>
      <c r="BE215" s="126">
        <f t="shared" si="136"/>
        <v>0.83071112864146146</v>
      </c>
      <c r="BF215" s="126">
        <f t="shared" si="136"/>
        <v>0.83076682008064717</v>
      </c>
      <c r="BG215" s="126">
        <f t="shared" si="136"/>
        <v>0.83084162135370621</v>
      </c>
      <c r="BH215" s="126">
        <f t="shared" si="136"/>
        <v>0.8309361892000845</v>
      </c>
      <c r="BI215" s="126">
        <f t="shared" si="136"/>
        <v>0.83103808560886294</v>
      </c>
      <c r="BJ215" s="126">
        <f t="shared" si="136"/>
        <v>0.83110934218401</v>
      </c>
      <c r="BK215" s="126">
        <f t="shared" si="136"/>
        <v>0.83115229574281979</v>
      </c>
      <c r="BL215" s="126">
        <f t="shared" si="136"/>
        <v>0.83119518230825051</v>
      </c>
      <c r="BM215" s="126">
        <f t="shared" si="136"/>
        <v>0.83123800195062858</v>
      </c>
      <c r="BN215" s="126">
        <f t="shared" si="136"/>
        <v>0.83128075474022844</v>
      </c>
      <c r="BO215" s="126">
        <f>BO170/SUM(BO169:BO170)</f>
        <v>0.83132344074727238</v>
      </c>
      <c r="BP215" s="126">
        <f>BP170/SUM(BP169:BP170)</f>
        <v>0.83136606004193025</v>
      </c>
    </row>
    <row r="216" spans="3:71" outlineLevel="1">
      <c r="E216" s="63" t="s">
        <v>286</v>
      </c>
      <c r="G216" s="226" t="s">
        <v>451</v>
      </c>
      <c r="Q216" s="123">
        <v>0.1</v>
      </c>
      <c r="R216" s="225">
        <v>0.1</v>
      </c>
      <c r="S216" s="225">
        <v>0.1</v>
      </c>
      <c r="T216" s="225">
        <v>0.15</v>
      </c>
      <c r="U216" s="225">
        <v>0.2</v>
      </c>
      <c r="V216" s="225">
        <v>0.5</v>
      </c>
      <c r="W216" s="225">
        <v>0.5</v>
      </c>
      <c r="X216" s="225">
        <v>0.5</v>
      </c>
      <c r="Y216" s="225">
        <v>0.5</v>
      </c>
      <c r="Z216" s="225">
        <v>0.5</v>
      </c>
      <c r="AA216" s="225">
        <v>0.5</v>
      </c>
      <c r="AB216" s="225">
        <v>0.5</v>
      </c>
      <c r="AC216" s="225">
        <v>0.5</v>
      </c>
      <c r="AD216" s="225">
        <v>0.5</v>
      </c>
      <c r="AE216" s="225">
        <v>0.5</v>
      </c>
      <c r="AF216" s="225">
        <v>0.5</v>
      </c>
      <c r="AG216" s="225">
        <v>0.5</v>
      </c>
      <c r="AH216" s="189">
        <f>AG216</f>
        <v>0.5</v>
      </c>
      <c r="AI216" s="189">
        <f t="shared" ref="AI216:BN216" si="137">AH216</f>
        <v>0.5</v>
      </c>
      <c r="AJ216" s="189">
        <f t="shared" si="137"/>
        <v>0.5</v>
      </c>
      <c r="AK216" s="189">
        <f t="shared" si="137"/>
        <v>0.5</v>
      </c>
      <c r="AL216" s="189">
        <f t="shared" si="137"/>
        <v>0.5</v>
      </c>
      <c r="AM216" s="189">
        <f t="shared" si="137"/>
        <v>0.5</v>
      </c>
      <c r="AN216" s="189">
        <f t="shared" si="137"/>
        <v>0.5</v>
      </c>
      <c r="AO216" s="189">
        <f t="shared" si="137"/>
        <v>0.5</v>
      </c>
      <c r="AP216" s="189">
        <f t="shared" si="137"/>
        <v>0.5</v>
      </c>
      <c r="AQ216" s="189">
        <f t="shared" si="137"/>
        <v>0.5</v>
      </c>
      <c r="AR216" s="189">
        <f t="shared" si="137"/>
        <v>0.5</v>
      </c>
      <c r="AS216" s="189">
        <f t="shared" si="137"/>
        <v>0.5</v>
      </c>
      <c r="AT216" s="189">
        <f t="shared" si="137"/>
        <v>0.5</v>
      </c>
      <c r="AU216" s="189">
        <f t="shared" si="137"/>
        <v>0.5</v>
      </c>
      <c r="AV216" s="189">
        <f t="shared" si="137"/>
        <v>0.5</v>
      </c>
      <c r="AW216" s="189">
        <f t="shared" si="137"/>
        <v>0.5</v>
      </c>
      <c r="AX216" s="189">
        <f t="shared" si="137"/>
        <v>0.5</v>
      </c>
      <c r="AY216" s="189">
        <f t="shared" si="137"/>
        <v>0.5</v>
      </c>
      <c r="AZ216" s="189">
        <f t="shared" si="137"/>
        <v>0.5</v>
      </c>
      <c r="BA216" s="189">
        <f t="shared" si="137"/>
        <v>0.5</v>
      </c>
      <c r="BB216" s="189">
        <f t="shared" si="137"/>
        <v>0.5</v>
      </c>
      <c r="BC216" s="189">
        <f t="shared" si="137"/>
        <v>0.5</v>
      </c>
      <c r="BD216" s="189">
        <f t="shared" si="137"/>
        <v>0.5</v>
      </c>
      <c r="BE216" s="189">
        <f t="shared" si="137"/>
        <v>0.5</v>
      </c>
      <c r="BF216" s="189">
        <f t="shared" si="137"/>
        <v>0.5</v>
      </c>
      <c r="BG216" s="189">
        <f t="shared" si="137"/>
        <v>0.5</v>
      </c>
      <c r="BH216" s="189">
        <f t="shared" si="137"/>
        <v>0.5</v>
      </c>
      <c r="BI216" s="189">
        <f t="shared" si="137"/>
        <v>0.5</v>
      </c>
      <c r="BJ216" s="189">
        <f t="shared" si="137"/>
        <v>0.5</v>
      </c>
      <c r="BK216" s="189">
        <f t="shared" si="137"/>
        <v>0.5</v>
      </c>
      <c r="BL216" s="189">
        <f t="shared" si="137"/>
        <v>0.5</v>
      </c>
      <c r="BM216" s="189">
        <f t="shared" si="137"/>
        <v>0.5</v>
      </c>
      <c r="BN216" s="189">
        <f t="shared" si="137"/>
        <v>0.5</v>
      </c>
      <c r="BO216" s="189">
        <f>BN216</f>
        <v>0.5</v>
      </c>
      <c r="BP216" s="189">
        <f>BO216</f>
        <v>0.5</v>
      </c>
    </row>
    <row r="217" spans="3:71" outlineLevel="1">
      <c r="E217" s="16"/>
    </row>
    <row r="218" spans="3:71" outlineLevel="1">
      <c r="E218" s="77" t="s">
        <v>266</v>
      </c>
      <c r="H218" t="s">
        <v>460</v>
      </c>
    </row>
    <row r="219" spans="3:71" outlineLevel="1">
      <c r="E219" s="100" t="s">
        <v>264</v>
      </c>
      <c r="Q219" s="126">
        <f>1-Q216</f>
        <v>0.9</v>
      </c>
      <c r="R219" s="126">
        <f t="shared" ref="R219:BM219" si="138">1-R216</f>
        <v>0.9</v>
      </c>
      <c r="S219" s="126">
        <f t="shared" si="138"/>
        <v>0.9</v>
      </c>
      <c r="T219" s="126">
        <f t="shared" si="138"/>
        <v>0.85</v>
      </c>
      <c r="U219" s="126">
        <f t="shared" si="138"/>
        <v>0.8</v>
      </c>
      <c r="V219" s="126">
        <f t="shared" si="138"/>
        <v>0.5</v>
      </c>
      <c r="W219" s="126">
        <f t="shared" si="138"/>
        <v>0.5</v>
      </c>
      <c r="X219" s="126">
        <f t="shared" si="138"/>
        <v>0.5</v>
      </c>
      <c r="Y219" s="126">
        <f t="shared" si="138"/>
        <v>0.5</v>
      </c>
      <c r="Z219" s="126">
        <f t="shared" si="138"/>
        <v>0.5</v>
      </c>
      <c r="AA219" s="126">
        <f t="shared" si="138"/>
        <v>0.5</v>
      </c>
      <c r="AB219" s="126">
        <f t="shared" si="138"/>
        <v>0.5</v>
      </c>
      <c r="AC219" s="126">
        <f t="shared" si="138"/>
        <v>0.5</v>
      </c>
      <c r="AD219" s="126">
        <f t="shared" si="138"/>
        <v>0.5</v>
      </c>
      <c r="AE219" s="126">
        <f t="shared" si="138"/>
        <v>0.5</v>
      </c>
      <c r="AF219" s="126">
        <f t="shared" si="138"/>
        <v>0.5</v>
      </c>
      <c r="AG219" s="126">
        <f t="shared" si="138"/>
        <v>0.5</v>
      </c>
      <c r="AH219" s="126">
        <f t="shared" si="138"/>
        <v>0.5</v>
      </c>
      <c r="AI219" s="126">
        <f t="shared" si="138"/>
        <v>0.5</v>
      </c>
      <c r="AJ219" s="126">
        <f t="shared" si="138"/>
        <v>0.5</v>
      </c>
      <c r="AK219" s="126">
        <f t="shared" si="138"/>
        <v>0.5</v>
      </c>
      <c r="AL219" s="126">
        <f t="shared" si="138"/>
        <v>0.5</v>
      </c>
      <c r="AM219" s="126">
        <f t="shared" si="138"/>
        <v>0.5</v>
      </c>
      <c r="AN219" s="126">
        <f t="shared" si="138"/>
        <v>0.5</v>
      </c>
      <c r="AO219" s="126">
        <f t="shared" si="138"/>
        <v>0.5</v>
      </c>
      <c r="AP219" s="126">
        <f t="shared" si="138"/>
        <v>0.5</v>
      </c>
      <c r="AQ219" s="126">
        <f t="shared" si="138"/>
        <v>0.5</v>
      </c>
      <c r="AR219" s="126">
        <f t="shared" si="138"/>
        <v>0.5</v>
      </c>
      <c r="AS219" s="126">
        <f t="shared" si="138"/>
        <v>0.5</v>
      </c>
      <c r="AT219" s="126">
        <f t="shared" si="138"/>
        <v>0.5</v>
      </c>
      <c r="AU219" s="126">
        <f t="shared" si="138"/>
        <v>0.5</v>
      </c>
      <c r="AV219" s="126">
        <f t="shared" si="138"/>
        <v>0.5</v>
      </c>
      <c r="AW219" s="126">
        <f t="shared" si="138"/>
        <v>0.5</v>
      </c>
      <c r="AX219" s="126">
        <f t="shared" si="138"/>
        <v>0.5</v>
      </c>
      <c r="AY219" s="126">
        <f t="shared" si="138"/>
        <v>0.5</v>
      </c>
      <c r="AZ219" s="126">
        <f t="shared" si="138"/>
        <v>0.5</v>
      </c>
      <c r="BA219" s="126">
        <f t="shared" si="138"/>
        <v>0.5</v>
      </c>
      <c r="BB219" s="126">
        <f t="shared" si="138"/>
        <v>0.5</v>
      </c>
      <c r="BC219" s="126">
        <f t="shared" si="138"/>
        <v>0.5</v>
      </c>
      <c r="BD219" s="126">
        <f t="shared" si="138"/>
        <v>0.5</v>
      </c>
      <c r="BE219" s="126">
        <f t="shared" si="138"/>
        <v>0.5</v>
      </c>
      <c r="BF219" s="126">
        <f t="shared" si="138"/>
        <v>0.5</v>
      </c>
      <c r="BG219" s="126">
        <f t="shared" si="138"/>
        <v>0.5</v>
      </c>
      <c r="BH219" s="126">
        <f t="shared" si="138"/>
        <v>0.5</v>
      </c>
      <c r="BI219" s="126">
        <f t="shared" si="138"/>
        <v>0.5</v>
      </c>
      <c r="BJ219" s="126">
        <f t="shared" si="138"/>
        <v>0.5</v>
      </c>
      <c r="BK219" s="126">
        <f t="shared" si="138"/>
        <v>0.5</v>
      </c>
      <c r="BL219" s="126">
        <f t="shared" si="138"/>
        <v>0.5</v>
      </c>
      <c r="BM219" s="126">
        <f t="shared" si="138"/>
        <v>0.5</v>
      </c>
      <c r="BN219" s="126">
        <f>1-BN216</f>
        <v>0.5</v>
      </c>
      <c r="BO219" s="126">
        <f>1-BO216</f>
        <v>0.5</v>
      </c>
      <c r="BP219" s="126">
        <f>1-BP216</f>
        <v>0.5</v>
      </c>
    </row>
    <row r="220" spans="3:71" outlineLevel="1">
      <c r="E220" s="16"/>
    </row>
    <row r="221" spans="3:71" outlineLevel="1">
      <c r="C221" s="73"/>
      <c r="D221" s="77" t="s">
        <v>267</v>
      </c>
    </row>
    <row r="222" spans="3:71" outlineLevel="1">
      <c r="E222" s="16"/>
    </row>
    <row r="223" spans="3:71" outlineLevel="1">
      <c r="E223" s="77" t="s">
        <v>268</v>
      </c>
      <c r="H223" t="s">
        <v>292</v>
      </c>
    </row>
    <row r="224" spans="3:71" outlineLevel="1">
      <c r="E224" s="101" t="s">
        <v>274</v>
      </c>
      <c r="BR224"/>
      <c r="BS224"/>
    </row>
    <row r="225" spans="3:71" outlineLevel="1">
      <c r="E225" s="63" t="s">
        <v>557</v>
      </c>
      <c r="G225" s="116"/>
      <c r="J225" t="s">
        <v>86</v>
      </c>
      <c r="Q225" s="189">
        <f>Q755</f>
        <v>0.89237976668198027</v>
      </c>
      <c r="R225" s="189">
        <f t="shared" ref="R225:AA225" si="139">R755</f>
        <v>0.88169601248847829</v>
      </c>
      <c r="S225" s="189">
        <f t="shared" si="139"/>
        <v>0.87808828810352213</v>
      </c>
      <c r="T225" s="189">
        <f t="shared" si="139"/>
        <v>0.83903803282959244</v>
      </c>
      <c r="U225" s="189">
        <f t="shared" si="139"/>
        <v>0.75646548839401273</v>
      </c>
      <c r="V225" s="189">
        <f t="shared" si="139"/>
        <v>0.84757832598612071</v>
      </c>
      <c r="W225" s="189">
        <f t="shared" si="139"/>
        <v>0.84225234735230159</v>
      </c>
      <c r="X225" s="189">
        <f t="shared" si="139"/>
        <v>0.83953200042530884</v>
      </c>
      <c r="Y225" s="189">
        <f t="shared" si="139"/>
        <v>0.88431073447856523</v>
      </c>
      <c r="Z225" s="189">
        <f t="shared" si="139"/>
        <v>0.90152356191841543</v>
      </c>
      <c r="AA225" s="189">
        <f t="shared" si="139"/>
        <v>0.9</v>
      </c>
      <c r="AB225" s="336">
        <f t="shared" ref="AB225:BN225" si="140">AA225</f>
        <v>0.9</v>
      </c>
      <c r="AC225" s="336">
        <f t="shared" si="140"/>
        <v>0.9</v>
      </c>
      <c r="AD225" s="336">
        <f t="shared" si="140"/>
        <v>0.9</v>
      </c>
      <c r="AE225" s="336">
        <f t="shared" si="140"/>
        <v>0.9</v>
      </c>
      <c r="AF225" s="336">
        <f t="shared" si="140"/>
        <v>0.9</v>
      </c>
      <c r="AG225" s="336">
        <f t="shared" si="140"/>
        <v>0.9</v>
      </c>
      <c r="AH225" s="336">
        <f t="shared" si="140"/>
        <v>0.9</v>
      </c>
      <c r="AI225" s="336">
        <f t="shared" si="140"/>
        <v>0.9</v>
      </c>
      <c r="AJ225" s="336">
        <f t="shared" si="140"/>
        <v>0.9</v>
      </c>
      <c r="AK225" s="336">
        <f t="shared" si="140"/>
        <v>0.9</v>
      </c>
      <c r="AL225" s="336">
        <f t="shared" si="140"/>
        <v>0.9</v>
      </c>
      <c r="AM225" s="336">
        <f t="shared" si="140"/>
        <v>0.9</v>
      </c>
      <c r="AN225" s="336">
        <f t="shared" si="140"/>
        <v>0.9</v>
      </c>
      <c r="AO225" s="336">
        <f t="shared" si="140"/>
        <v>0.9</v>
      </c>
      <c r="AP225" s="336">
        <f t="shared" si="140"/>
        <v>0.9</v>
      </c>
      <c r="AQ225" s="336">
        <f t="shared" si="140"/>
        <v>0.9</v>
      </c>
      <c r="AR225" s="336">
        <f t="shared" si="140"/>
        <v>0.9</v>
      </c>
      <c r="AS225" s="336">
        <f t="shared" si="140"/>
        <v>0.9</v>
      </c>
      <c r="AT225" s="336">
        <f t="shared" si="140"/>
        <v>0.9</v>
      </c>
      <c r="AU225" s="336">
        <f t="shared" si="140"/>
        <v>0.9</v>
      </c>
      <c r="AV225" s="336">
        <f t="shared" si="140"/>
        <v>0.9</v>
      </c>
      <c r="AW225" s="336">
        <f t="shared" si="140"/>
        <v>0.9</v>
      </c>
      <c r="AX225" s="336">
        <f t="shared" si="140"/>
        <v>0.9</v>
      </c>
      <c r="AY225" s="336">
        <f t="shared" si="140"/>
        <v>0.9</v>
      </c>
      <c r="AZ225" s="336">
        <f t="shared" si="140"/>
        <v>0.9</v>
      </c>
      <c r="BA225" s="336">
        <f t="shared" si="140"/>
        <v>0.9</v>
      </c>
      <c r="BB225" s="336">
        <f t="shared" si="140"/>
        <v>0.9</v>
      </c>
      <c r="BC225" s="336">
        <f t="shared" si="140"/>
        <v>0.9</v>
      </c>
      <c r="BD225" s="336">
        <f t="shared" si="140"/>
        <v>0.9</v>
      </c>
      <c r="BE225" s="336">
        <f t="shared" si="140"/>
        <v>0.9</v>
      </c>
      <c r="BF225" s="336">
        <f t="shared" si="140"/>
        <v>0.9</v>
      </c>
      <c r="BG225" s="336">
        <f t="shared" si="140"/>
        <v>0.9</v>
      </c>
      <c r="BH225" s="336">
        <f t="shared" si="140"/>
        <v>0.9</v>
      </c>
      <c r="BI225" s="336">
        <f t="shared" si="140"/>
        <v>0.9</v>
      </c>
      <c r="BJ225" s="336">
        <f t="shared" si="140"/>
        <v>0.9</v>
      </c>
      <c r="BK225" s="336">
        <f t="shared" si="140"/>
        <v>0.9</v>
      </c>
      <c r="BL225" s="336">
        <f t="shared" si="140"/>
        <v>0.9</v>
      </c>
      <c r="BM225" s="336">
        <f t="shared" si="140"/>
        <v>0.9</v>
      </c>
      <c r="BN225" s="336">
        <f t="shared" si="140"/>
        <v>0.9</v>
      </c>
      <c r="BO225" s="336">
        <f>BN225</f>
        <v>0.9</v>
      </c>
      <c r="BP225" s="336">
        <f>BO225</f>
        <v>0.9</v>
      </c>
      <c r="BR225"/>
      <c r="BS225"/>
    </row>
    <row r="226" spans="3:71" outlineLevel="1">
      <c r="E226" s="63"/>
      <c r="G226" s="116"/>
    </row>
    <row r="227" spans="3:71" outlineLevel="1">
      <c r="E227" s="63" t="s">
        <v>558</v>
      </c>
      <c r="G227" s="116"/>
      <c r="J227" t="s">
        <v>86</v>
      </c>
      <c r="Q227" s="126">
        <f t="shared" ref="Q227:AV227" si="141">1-Q225</f>
        <v>0.10762023331801973</v>
      </c>
      <c r="R227" s="126">
        <f t="shared" si="141"/>
        <v>0.11830398751152171</v>
      </c>
      <c r="S227" s="126">
        <f t="shared" si="141"/>
        <v>0.12191171189647787</v>
      </c>
      <c r="T227" s="126">
        <f t="shared" si="141"/>
        <v>0.16096196717040756</v>
      </c>
      <c r="U227" s="126">
        <f t="shared" si="141"/>
        <v>0.24353451160598727</v>
      </c>
      <c r="V227" s="126">
        <f t="shared" si="141"/>
        <v>0.15242167401387929</v>
      </c>
      <c r="W227" s="126">
        <f t="shared" si="141"/>
        <v>0.15774765264769841</v>
      </c>
      <c r="X227" s="126">
        <f t="shared" si="141"/>
        <v>0.16046799957469116</v>
      </c>
      <c r="Y227" s="126">
        <f t="shared" si="141"/>
        <v>0.11568926552143477</v>
      </c>
      <c r="Z227" s="126">
        <f t="shared" si="141"/>
        <v>9.8476438081584572E-2</v>
      </c>
      <c r="AA227" s="126">
        <f t="shared" si="141"/>
        <v>9.9999999999999978E-2</v>
      </c>
      <c r="AB227" s="126">
        <f t="shared" si="141"/>
        <v>9.9999999999999978E-2</v>
      </c>
      <c r="AC227" s="126">
        <f t="shared" si="141"/>
        <v>9.9999999999999978E-2</v>
      </c>
      <c r="AD227" s="126">
        <f t="shared" si="141"/>
        <v>9.9999999999999978E-2</v>
      </c>
      <c r="AE227" s="126">
        <f t="shared" si="141"/>
        <v>9.9999999999999978E-2</v>
      </c>
      <c r="AF227" s="126">
        <f t="shared" si="141"/>
        <v>9.9999999999999978E-2</v>
      </c>
      <c r="AG227" s="126">
        <f t="shared" si="141"/>
        <v>9.9999999999999978E-2</v>
      </c>
      <c r="AH227" s="126">
        <f t="shared" si="141"/>
        <v>9.9999999999999978E-2</v>
      </c>
      <c r="AI227" s="126">
        <f t="shared" si="141"/>
        <v>9.9999999999999978E-2</v>
      </c>
      <c r="AJ227" s="126">
        <f t="shared" si="141"/>
        <v>9.9999999999999978E-2</v>
      </c>
      <c r="AK227" s="126">
        <f t="shared" si="141"/>
        <v>9.9999999999999978E-2</v>
      </c>
      <c r="AL227" s="126">
        <f t="shared" si="141"/>
        <v>9.9999999999999978E-2</v>
      </c>
      <c r="AM227" s="126">
        <f t="shared" si="141"/>
        <v>9.9999999999999978E-2</v>
      </c>
      <c r="AN227" s="126">
        <f t="shared" si="141"/>
        <v>9.9999999999999978E-2</v>
      </c>
      <c r="AO227" s="126">
        <f t="shared" si="141"/>
        <v>9.9999999999999978E-2</v>
      </c>
      <c r="AP227" s="126">
        <f t="shared" si="141"/>
        <v>9.9999999999999978E-2</v>
      </c>
      <c r="AQ227" s="126">
        <f t="shared" si="141"/>
        <v>9.9999999999999978E-2</v>
      </c>
      <c r="AR227" s="126">
        <f t="shared" si="141"/>
        <v>9.9999999999999978E-2</v>
      </c>
      <c r="AS227" s="126">
        <f t="shared" si="141"/>
        <v>9.9999999999999978E-2</v>
      </c>
      <c r="AT227" s="126">
        <f t="shared" si="141"/>
        <v>9.9999999999999978E-2</v>
      </c>
      <c r="AU227" s="126">
        <f t="shared" si="141"/>
        <v>9.9999999999999978E-2</v>
      </c>
      <c r="AV227" s="126">
        <f t="shared" si="141"/>
        <v>9.9999999999999978E-2</v>
      </c>
      <c r="AW227" s="126">
        <f t="shared" ref="AW227:BM227" si="142">1-AW225</f>
        <v>9.9999999999999978E-2</v>
      </c>
      <c r="AX227" s="126">
        <f t="shared" si="142"/>
        <v>9.9999999999999978E-2</v>
      </c>
      <c r="AY227" s="126">
        <f t="shared" si="142"/>
        <v>9.9999999999999978E-2</v>
      </c>
      <c r="AZ227" s="126">
        <f t="shared" si="142"/>
        <v>9.9999999999999978E-2</v>
      </c>
      <c r="BA227" s="126">
        <f t="shared" si="142"/>
        <v>9.9999999999999978E-2</v>
      </c>
      <c r="BB227" s="126">
        <f t="shared" si="142"/>
        <v>9.9999999999999978E-2</v>
      </c>
      <c r="BC227" s="126">
        <f t="shared" si="142"/>
        <v>9.9999999999999978E-2</v>
      </c>
      <c r="BD227" s="126">
        <f t="shared" si="142"/>
        <v>9.9999999999999978E-2</v>
      </c>
      <c r="BE227" s="126">
        <f t="shared" si="142"/>
        <v>9.9999999999999978E-2</v>
      </c>
      <c r="BF227" s="126">
        <f t="shared" si="142"/>
        <v>9.9999999999999978E-2</v>
      </c>
      <c r="BG227" s="126">
        <f t="shared" si="142"/>
        <v>9.9999999999999978E-2</v>
      </c>
      <c r="BH227" s="126">
        <f t="shared" si="142"/>
        <v>9.9999999999999978E-2</v>
      </c>
      <c r="BI227" s="126">
        <f t="shared" si="142"/>
        <v>9.9999999999999978E-2</v>
      </c>
      <c r="BJ227" s="126">
        <f t="shared" si="142"/>
        <v>9.9999999999999978E-2</v>
      </c>
      <c r="BK227" s="126">
        <f t="shared" si="142"/>
        <v>9.9999999999999978E-2</v>
      </c>
      <c r="BL227" s="126">
        <f t="shared" si="142"/>
        <v>9.9999999999999978E-2</v>
      </c>
      <c r="BM227" s="126">
        <f t="shared" si="142"/>
        <v>9.9999999999999978E-2</v>
      </c>
      <c r="BN227" s="126">
        <f>1-BN225</f>
        <v>9.9999999999999978E-2</v>
      </c>
      <c r="BO227" s="126">
        <f>1-BO225</f>
        <v>9.9999999999999978E-2</v>
      </c>
      <c r="BP227" s="126">
        <f>1-BP225</f>
        <v>9.9999999999999978E-2</v>
      </c>
    </row>
    <row r="228" spans="3:71" outlineLevel="1">
      <c r="E228" s="63"/>
    </row>
    <row r="229" spans="3:71" outlineLevel="1">
      <c r="E229" s="16"/>
    </row>
    <row r="230" spans="3:71" outlineLevel="1">
      <c r="C230" s="91" t="s">
        <v>243</v>
      </c>
      <c r="D230" s="20"/>
      <c r="E230" s="20"/>
    </row>
    <row r="231" spans="3:71" outlineLevel="1"/>
    <row r="232" spans="3:71" outlineLevel="1">
      <c r="D232" s="77" t="s">
        <v>275</v>
      </c>
      <c r="E232" s="20"/>
    </row>
    <row r="233" spans="3:71" outlineLevel="1"/>
    <row r="234" spans="3:71" outlineLevel="1">
      <c r="E234" s="77" t="s">
        <v>276</v>
      </c>
    </row>
    <row r="235" spans="3:71" outlineLevel="1">
      <c r="E235" s="100" t="s">
        <v>264</v>
      </c>
      <c r="Q235" s="265">
        <f t="shared" ref="Q235:AA235" si="143">Q748/Q$736</f>
        <v>1.4636148662426031E-2</v>
      </c>
      <c r="R235" s="265">
        <f t="shared" si="143"/>
        <v>1.6268346996332412E-2</v>
      </c>
      <c r="S235" s="265">
        <f>S748/S$736</f>
        <v>1.795037306508309E-2</v>
      </c>
      <c r="T235" s="265">
        <f t="shared" si="143"/>
        <v>2.1280453695425364E-2</v>
      </c>
      <c r="U235" s="265">
        <f t="shared" si="143"/>
        <v>2.2641119623546941E-2</v>
      </c>
      <c r="V235" s="265">
        <f t="shared" si="143"/>
        <v>3.1791785683122971E-2</v>
      </c>
      <c r="W235" s="265">
        <f t="shared" si="143"/>
        <v>7.359605790986834E-2</v>
      </c>
      <c r="X235" s="265">
        <f t="shared" si="143"/>
        <v>2.5926893036828901E-2</v>
      </c>
      <c r="Y235" s="265">
        <f t="shared" si="143"/>
        <v>2.849733266838694E-2</v>
      </c>
      <c r="Z235" s="265">
        <f t="shared" si="143"/>
        <v>2.9380716870658002E-2</v>
      </c>
      <c r="AA235" s="265">
        <f t="shared" si="143"/>
        <v>3.2216615466860381E-2</v>
      </c>
      <c r="AB235" s="150">
        <f t="shared" ref="AB235:BN235" si="144">AA235</f>
        <v>3.2216615466860381E-2</v>
      </c>
      <c r="AC235" s="150">
        <f t="shared" si="144"/>
        <v>3.2216615466860381E-2</v>
      </c>
      <c r="AD235" s="150">
        <f t="shared" si="144"/>
        <v>3.2216615466860381E-2</v>
      </c>
      <c r="AE235" s="150">
        <f t="shared" si="144"/>
        <v>3.2216615466860381E-2</v>
      </c>
      <c r="AF235" s="150">
        <f t="shared" si="144"/>
        <v>3.2216615466860381E-2</v>
      </c>
      <c r="AG235" s="150">
        <f t="shared" si="144"/>
        <v>3.2216615466860381E-2</v>
      </c>
      <c r="AH235" s="150">
        <f t="shared" si="144"/>
        <v>3.2216615466860381E-2</v>
      </c>
      <c r="AI235" s="150">
        <f t="shared" si="144"/>
        <v>3.2216615466860381E-2</v>
      </c>
      <c r="AJ235" s="150">
        <f t="shared" si="144"/>
        <v>3.2216615466860381E-2</v>
      </c>
      <c r="AK235" s="150">
        <f t="shared" si="144"/>
        <v>3.2216615466860381E-2</v>
      </c>
      <c r="AL235" s="150">
        <f t="shared" si="144"/>
        <v>3.2216615466860381E-2</v>
      </c>
      <c r="AM235" s="150">
        <f t="shared" si="144"/>
        <v>3.2216615466860381E-2</v>
      </c>
      <c r="AN235" s="150">
        <f t="shared" si="144"/>
        <v>3.2216615466860381E-2</v>
      </c>
      <c r="AO235" s="150">
        <f t="shared" si="144"/>
        <v>3.2216615466860381E-2</v>
      </c>
      <c r="AP235" s="150">
        <f t="shared" si="144"/>
        <v>3.2216615466860381E-2</v>
      </c>
      <c r="AQ235" s="150">
        <f t="shared" si="144"/>
        <v>3.2216615466860381E-2</v>
      </c>
      <c r="AR235" s="150">
        <f t="shared" si="144"/>
        <v>3.2216615466860381E-2</v>
      </c>
      <c r="AS235" s="150">
        <f t="shared" si="144"/>
        <v>3.2216615466860381E-2</v>
      </c>
      <c r="AT235" s="150">
        <f t="shared" si="144"/>
        <v>3.2216615466860381E-2</v>
      </c>
      <c r="AU235" s="150">
        <f t="shared" si="144"/>
        <v>3.2216615466860381E-2</v>
      </c>
      <c r="AV235" s="150">
        <f t="shared" si="144"/>
        <v>3.2216615466860381E-2</v>
      </c>
      <c r="AW235" s="150">
        <f t="shared" si="144"/>
        <v>3.2216615466860381E-2</v>
      </c>
      <c r="AX235" s="150">
        <f t="shared" si="144"/>
        <v>3.2216615466860381E-2</v>
      </c>
      <c r="AY235" s="150">
        <f t="shared" si="144"/>
        <v>3.2216615466860381E-2</v>
      </c>
      <c r="AZ235" s="150">
        <f t="shared" si="144"/>
        <v>3.2216615466860381E-2</v>
      </c>
      <c r="BA235" s="150">
        <f t="shared" si="144"/>
        <v>3.2216615466860381E-2</v>
      </c>
      <c r="BB235" s="150">
        <f t="shared" si="144"/>
        <v>3.2216615466860381E-2</v>
      </c>
      <c r="BC235" s="150">
        <f t="shared" si="144"/>
        <v>3.2216615466860381E-2</v>
      </c>
      <c r="BD235" s="150">
        <f t="shared" si="144"/>
        <v>3.2216615466860381E-2</v>
      </c>
      <c r="BE235" s="150">
        <f t="shared" si="144"/>
        <v>3.2216615466860381E-2</v>
      </c>
      <c r="BF235" s="150">
        <f t="shared" si="144"/>
        <v>3.2216615466860381E-2</v>
      </c>
      <c r="BG235" s="150">
        <f t="shared" si="144"/>
        <v>3.2216615466860381E-2</v>
      </c>
      <c r="BH235" s="150">
        <f t="shared" si="144"/>
        <v>3.2216615466860381E-2</v>
      </c>
      <c r="BI235" s="150">
        <f t="shared" si="144"/>
        <v>3.2216615466860381E-2</v>
      </c>
      <c r="BJ235" s="150">
        <f t="shared" si="144"/>
        <v>3.2216615466860381E-2</v>
      </c>
      <c r="BK235" s="150">
        <f t="shared" si="144"/>
        <v>3.2216615466860381E-2</v>
      </c>
      <c r="BL235" s="150">
        <f t="shared" si="144"/>
        <v>3.2216615466860381E-2</v>
      </c>
      <c r="BM235" s="150">
        <f t="shared" si="144"/>
        <v>3.2216615466860381E-2</v>
      </c>
      <c r="BN235" s="150">
        <f t="shared" si="144"/>
        <v>3.2216615466860381E-2</v>
      </c>
      <c r="BO235" s="150">
        <f>BN235</f>
        <v>3.2216615466860381E-2</v>
      </c>
      <c r="BP235" s="150">
        <f>BO235</f>
        <v>3.2216615466860381E-2</v>
      </c>
      <c r="BR235"/>
      <c r="BS235"/>
    </row>
    <row r="236" spans="3:71" outlineLevel="1">
      <c r="E236" s="72"/>
      <c r="BR236"/>
      <c r="BS236"/>
    </row>
    <row r="237" spans="3:71" outlineLevel="1">
      <c r="E237" s="77" t="s">
        <v>277</v>
      </c>
      <c r="BR237"/>
      <c r="BS237"/>
    </row>
    <row r="238" spans="3:71" outlineLevel="1">
      <c r="E238" s="100" t="s">
        <v>264</v>
      </c>
      <c r="G238" s="60" t="s">
        <v>349</v>
      </c>
      <c r="Q238" s="192">
        <f>R238</f>
        <v>3.0000000000000001E-3</v>
      </c>
      <c r="R238" s="192">
        <f>S238</f>
        <v>3.0000000000000001E-3</v>
      </c>
      <c r="S238" s="192">
        <f>T238</f>
        <v>3.0000000000000001E-3</v>
      </c>
      <c r="T238" s="193">
        <v>3.0000000000000001E-3</v>
      </c>
      <c r="U238" s="192">
        <f>T238</f>
        <v>3.0000000000000001E-3</v>
      </c>
      <c r="V238" s="192">
        <f t="shared" ref="V238:BN238" si="145">U238</f>
        <v>3.0000000000000001E-3</v>
      </c>
      <c r="W238" s="192">
        <f t="shared" si="145"/>
        <v>3.0000000000000001E-3</v>
      </c>
      <c r="X238" s="192">
        <f t="shared" si="145"/>
        <v>3.0000000000000001E-3</v>
      </c>
      <c r="Y238" s="192">
        <f t="shared" si="145"/>
        <v>3.0000000000000001E-3</v>
      </c>
      <c r="Z238" s="192">
        <f t="shared" si="145"/>
        <v>3.0000000000000001E-3</v>
      </c>
      <c r="AA238" s="192">
        <f t="shared" si="145"/>
        <v>3.0000000000000001E-3</v>
      </c>
      <c r="AB238" s="192">
        <f t="shared" si="145"/>
        <v>3.0000000000000001E-3</v>
      </c>
      <c r="AC238" s="192">
        <f t="shared" si="145"/>
        <v>3.0000000000000001E-3</v>
      </c>
      <c r="AD238" s="192">
        <f t="shared" si="145"/>
        <v>3.0000000000000001E-3</v>
      </c>
      <c r="AE238" s="192">
        <f t="shared" si="145"/>
        <v>3.0000000000000001E-3</v>
      </c>
      <c r="AF238" s="192">
        <f t="shared" si="145"/>
        <v>3.0000000000000001E-3</v>
      </c>
      <c r="AG238" s="192">
        <f t="shared" si="145"/>
        <v>3.0000000000000001E-3</v>
      </c>
      <c r="AH238" s="192">
        <f t="shared" si="145"/>
        <v>3.0000000000000001E-3</v>
      </c>
      <c r="AI238" s="192">
        <f t="shared" si="145"/>
        <v>3.0000000000000001E-3</v>
      </c>
      <c r="AJ238" s="192">
        <f t="shared" si="145"/>
        <v>3.0000000000000001E-3</v>
      </c>
      <c r="AK238" s="192">
        <f t="shared" si="145"/>
        <v>3.0000000000000001E-3</v>
      </c>
      <c r="AL238" s="192">
        <f t="shared" si="145"/>
        <v>3.0000000000000001E-3</v>
      </c>
      <c r="AM238" s="192">
        <f t="shared" si="145"/>
        <v>3.0000000000000001E-3</v>
      </c>
      <c r="AN238" s="192">
        <f t="shared" si="145"/>
        <v>3.0000000000000001E-3</v>
      </c>
      <c r="AO238" s="192">
        <f t="shared" si="145"/>
        <v>3.0000000000000001E-3</v>
      </c>
      <c r="AP238" s="192">
        <f t="shared" si="145"/>
        <v>3.0000000000000001E-3</v>
      </c>
      <c r="AQ238" s="192">
        <f t="shared" si="145"/>
        <v>3.0000000000000001E-3</v>
      </c>
      <c r="AR238" s="192">
        <f t="shared" si="145"/>
        <v>3.0000000000000001E-3</v>
      </c>
      <c r="AS238" s="192">
        <f t="shared" si="145"/>
        <v>3.0000000000000001E-3</v>
      </c>
      <c r="AT238" s="192">
        <f t="shared" si="145"/>
        <v>3.0000000000000001E-3</v>
      </c>
      <c r="AU238" s="192">
        <f t="shared" si="145"/>
        <v>3.0000000000000001E-3</v>
      </c>
      <c r="AV238" s="192">
        <f t="shared" si="145"/>
        <v>3.0000000000000001E-3</v>
      </c>
      <c r="AW238" s="192">
        <f t="shared" si="145"/>
        <v>3.0000000000000001E-3</v>
      </c>
      <c r="AX238" s="192">
        <f t="shared" si="145"/>
        <v>3.0000000000000001E-3</v>
      </c>
      <c r="AY238" s="192">
        <f t="shared" si="145"/>
        <v>3.0000000000000001E-3</v>
      </c>
      <c r="AZ238" s="192">
        <f t="shared" si="145"/>
        <v>3.0000000000000001E-3</v>
      </c>
      <c r="BA238" s="192">
        <f t="shared" si="145"/>
        <v>3.0000000000000001E-3</v>
      </c>
      <c r="BB238" s="192">
        <f t="shared" si="145"/>
        <v>3.0000000000000001E-3</v>
      </c>
      <c r="BC238" s="192">
        <f t="shared" si="145"/>
        <v>3.0000000000000001E-3</v>
      </c>
      <c r="BD238" s="192">
        <f t="shared" si="145"/>
        <v>3.0000000000000001E-3</v>
      </c>
      <c r="BE238" s="192">
        <f t="shared" si="145"/>
        <v>3.0000000000000001E-3</v>
      </c>
      <c r="BF238" s="192">
        <f t="shared" si="145"/>
        <v>3.0000000000000001E-3</v>
      </c>
      <c r="BG238" s="192">
        <f t="shared" si="145"/>
        <v>3.0000000000000001E-3</v>
      </c>
      <c r="BH238" s="192">
        <f t="shared" si="145"/>
        <v>3.0000000000000001E-3</v>
      </c>
      <c r="BI238" s="192">
        <f t="shared" si="145"/>
        <v>3.0000000000000001E-3</v>
      </c>
      <c r="BJ238" s="192">
        <f t="shared" si="145"/>
        <v>3.0000000000000001E-3</v>
      </c>
      <c r="BK238" s="192">
        <f t="shared" si="145"/>
        <v>3.0000000000000001E-3</v>
      </c>
      <c r="BL238" s="192">
        <f t="shared" si="145"/>
        <v>3.0000000000000001E-3</v>
      </c>
      <c r="BM238" s="192">
        <f t="shared" si="145"/>
        <v>3.0000000000000001E-3</v>
      </c>
      <c r="BN238" s="192">
        <f t="shared" si="145"/>
        <v>3.0000000000000001E-3</v>
      </c>
      <c r="BO238" s="192">
        <f>BN238</f>
        <v>3.0000000000000001E-3</v>
      </c>
      <c r="BP238" s="192">
        <f>BO238</f>
        <v>3.0000000000000001E-3</v>
      </c>
    </row>
    <row r="239" spans="3:71" outlineLevel="1">
      <c r="E239" s="72"/>
    </row>
    <row r="240" spans="3:71" outlineLevel="1">
      <c r="E240" s="16" t="s">
        <v>278</v>
      </c>
    </row>
    <row r="241" spans="4:71" outlineLevel="1">
      <c r="E241" s="100" t="s">
        <v>264</v>
      </c>
      <c r="Q241" s="126">
        <f>1-Q235-Q238</f>
        <v>0.98236385133757398</v>
      </c>
      <c r="R241" s="126">
        <f>1-R235-R238</f>
        <v>0.9807316530036676</v>
      </c>
      <c r="S241" s="126">
        <f t="shared" ref="S241:BM241" si="146">1-S235-S238</f>
        <v>0.97904962693491693</v>
      </c>
      <c r="T241" s="126">
        <f t="shared" si="146"/>
        <v>0.97571954630457458</v>
      </c>
      <c r="U241" s="126">
        <f t="shared" si="146"/>
        <v>0.97435888037645302</v>
      </c>
      <c r="V241" s="126">
        <f t="shared" si="146"/>
        <v>0.96520821431687698</v>
      </c>
      <c r="W241" s="126">
        <f t="shared" si="146"/>
        <v>0.92340394209013166</v>
      </c>
      <c r="X241" s="126">
        <f t="shared" si="146"/>
        <v>0.97107310696317106</v>
      </c>
      <c r="Y241" s="126">
        <f t="shared" si="146"/>
        <v>0.96850266733161305</v>
      </c>
      <c r="Z241" s="126">
        <f t="shared" si="146"/>
        <v>0.96761928312934198</v>
      </c>
      <c r="AA241" s="126">
        <f t="shared" si="146"/>
        <v>0.96478338453313961</v>
      </c>
      <c r="AB241" s="126">
        <f t="shared" si="146"/>
        <v>0.96478338453313961</v>
      </c>
      <c r="AC241" s="126">
        <f t="shared" si="146"/>
        <v>0.96478338453313961</v>
      </c>
      <c r="AD241" s="126">
        <f t="shared" si="146"/>
        <v>0.96478338453313961</v>
      </c>
      <c r="AE241" s="126">
        <f t="shared" si="146"/>
        <v>0.96478338453313961</v>
      </c>
      <c r="AF241" s="126">
        <f t="shared" si="146"/>
        <v>0.96478338453313961</v>
      </c>
      <c r="AG241" s="126">
        <f t="shared" si="146"/>
        <v>0.96478338453313961</v>
      </c>
      <c r="AH241" s="126">
        <f t="shared" si="146"/>
        <v>0.96478338453313961</v>
      </c>
      <c r="AI241" s="126">
        <f t="shared" si="146"/>
        <v>0.96478338453313961</v>
      </c>
      <c r="AJ241" s="126">
        <f t="shared" si="146"/>
        <v>0.96478338453313961</v>
      </c>
      <c r="AK241" s="126">
        <f t="shared" si="146"/>
        <v>0.96478338453313961</v>
      </c>
      <c r="AL241" s="126">
        <f t="shared" si="146"/>
        <v>0.96478338453313961</v>
      </c>
      <c r="AM241" s="126">
        <f t="shared" si="146"/>
        <v>0.96478338453313961</v>
      </c>
      <c r="AN241" s="126">
        <f t="shared" si="146"/>
        <v>0.96478338453313961</v>
      </c>
      <c r="AO241" s="126">
        <f t="shared" si="146"/>
        <v>0.96478338453313961</v>
      </c>
      <c r="AP241" s="126">
        <f t="shared" si="146"/>
        <v>0.96478338453313961</v>
      </c>
      <c r="AQ241" s="126">
        <f t="shared" si="146"/>
        <v>0.96478338453313961</v>
      </c>
      <c r="AR241" s="126">
        <f t="shared" si="146"/>
        <v>0.96478338453313961</v>
      </c>
      <c r="AS241" s="126">
        <f t="shared" si="146"/>
        <v>0.96478338453313961</v>
      </c>
      <c r="AT241" s="126">
        <f t="shared" si="146"/>
        <v>0.96478338453313961</v>
      </c>
      <c r="AU241" s="126">
        <f t="shared" si="146"/>
        <v>0.96478338453313961</v>
      </c>
      <c r="AV241" s="126">
        <f t="shared" si="146"/>
        <v>0.96478338453313961</v>
      </c>
      <c r="AW241" s="126">
        <f t="shared" si="146"/>
        <v>0.96478338453313961</v>
      </c>
      <c r="AX241" s="126">
        <f t="shared" si="146"/>
        <v>0.96478338453313961</v>
      </c>
      <c r="AY241" s="126">
        <f t="shared" si="146"/>
        <v>0.96478338453313961</v>
      </c>
      <c r="AZ241" s="126">
        <f t="shared" si="146"/>
        <v>0.96478338453313961</v>
      </c>
      <c r="BA241" s="126">
        <f t="shared" si="146"/>
        <v>0.96478338453313961</v>
      </c>
      <c r="BB241" s="126">
        <f t="shared" si="146"/>
        <v>0.96478338453313961</v>
      </c>
      <c r="BC241" s="126">
        <f t="shared" si="146"/>
        <v>0.96478338453313961</v>
      </c>
      <c r="BD241" s="126">
        <f t="shared" si="146"/>
        <v>0.96478338453313961</v>
      </c>
      <c r="BE241" s="126">
        <f t="shared" si="146"/>
        <v>0.96478338453313961</v>
      </c>
      <c r="BF241" s="126">
        <f t="shared" si="146"/>
        <v>0.96478338453313961</v>
      </c>
      <c r="BG241" s="126">
        <f t="shared" si="146"/>
        <v>0.96478338453313961</v>
      </c>
      <c r="BH241" s="126">
        <f t="shared" si="146"/>
        <v>0.96478338453313961</v>
      </c>
      <c r="BI241" s="126">
        <f t="shared" si="146"/>
        <v>0.96478338453313961</v>
      </c>
      <c r="BJ241" s="126">
        <f t="shared" si="146"/>
        <v>0.96478338453313961</v>
      </c>
      <c r="BK241" s="126">
        <f t="shared" si="146"/>
        <v>0.96478338453313961</v>
      </c>
      <c r="BL241" s="126">
        <f t="shared" si="146"/>
        <v>0.96478338453313961</v>
      </c>
      <c r="BM241" s="126">
        <f t="shared" si="146"/>
        <v>0.96478338453313961</v>
      </c>
      <c r="BN241" s="126">
        <f>1-BN235-BN238</f>
        <v>0.96478338453313961</v>
      </c>
      <c r="BO241" s="126">
        <f>1-BO235-BO238</f>
        <v>0.96478338453313961</v>
      </c>
      <c r="BP241" s="126">
        <f>1-BP235-BP238</f>
        <v>0.96478338453313961</v>
      </c>
    </row>
    <row r="242" spans="4:71" outlineLevel="1"/>
    <row r="243" spans="4:71" outlineLevel="1">
      <c r="D243" s="77" t="s">
        <v>279</v>
      </c>
      <c r="E243" s="20"/>
    </row>
    <row r="244" spans="4:71" outlineLevel="1"/>
    <row r="245" spans="4:71" outlineLevel="1">
      <c r="E245" s="16" t="s">
        <v>289</v>
      </c>
    </row>
    <row r="246" spans="4:71" outlineLevel="1">
      <c r="E246" s="163" t="s">
        <v>288</v>
      </c>
      <c r="H246" t="s">
        <v>280</v>
      </c>
      <c r="R246" s="126">
        <f t="shared" ref="R246:AW246" si="147">1-R215</f>
        <v>0.85123028173272042</v>
      </c>
      <c r="S246" s="126">
        <f t="shared" si="147"/>
        <v>0.78430090930608842</v>
      </c>
      <c r="T246" s="126">
        <f t="shared" si="147"/>
        <v>0.70041365915842646</v>
      </c>
      <c r="U246" s="126">
        <f t="shared" si="147"/>
        <v>0.63618390101523037</v>
      </c>
      <c r="V246" s="126">
        <f t="shared" si="147"/>
        <v>0.62317189289834707</v>
      </c>
      <c r="W246" s="126">
        <f t="shared" si="147"/>
        <v>0.59211038495583834</v>
      </c>
      <c r="X246" s="126">
        <f>1-X215</f>
        <v>0.52354670609399534</v>
      </c>
      <c r="Y246" s="126">
        <f>1-Y215</f>
        <v>0.47495987533098372</v>
      </c>
      <c r="Z246" s="126">
        <f>1-Z215</f>
        <v>0.44925030373177921</v>
      </c>
      <c r="AA246" s="126">
        <f>1-AA215</f>
        <v>0.41697069445419521</v>
      </c>
      <c r="AB246" s="126">
        <f t="shared" si="147"/>
        <v>0.37890858649018999</v>
      </c>
      <c r="AC246" s="126">
        <f t="shared" si="147"/>
        <v>0.33891220681433043</v>
      </c>
      <c r="AD246" s="126">
        <f t="shared" si="147"/>
        <v>0.30394701389172629</v>
      </c>
      <c r="AE246" s="126">
        <f t="shared" si="147"/>
        <v>0.27163353012121816</v>
      </c>
      <c r="AF246" s="126">
        <f t="shared" si="147"/>
        <v>0.24199578465433857</v>
      </c>
      <c r="AG246" s="126">
        <f t="shared" si="147"/>
        <v>0.21497572731169379</v>
      </c>
      <c r="AH246" s="126">
        <f t="shared" si="147"/>
        <v>0.19047390154033561</v>
      </c>
      <c r="AI246" s="126">
        <f t="shared" si="147"/>
        <v>0.16837784407552081</v>
      </c>
      <c r="AJ246" s="126">
        <f t="shared" si="147"/>
        <v>0.16719615516087594</v>
      </c>
      <c r="AK246" s="126">
        <f t="shared" si="147"/>
        <v>0.16741527589253091</v>
      </c>
      <c r="AL246" s="126">
        <f t="shared" si="147"/>
        <v>0.16762440728919759</v>
      </c>
      <c r="AM246" s="126">
        <f t="shared" si="147"/>
        <v>0.16781118824938956</v>
      </c>
      <c r="AN246" s="126">
        <f t="shared" si="147"/>
        <v>0.16797619345502846</v>
      </c>
      <c r="AO246" s="126">
        <f t="shared" si="147"/>
        <v>0.16812943721727958</v>
      </c>
      <c r="AP246" s="126">
        <f t="shared" si="147"/>
        <v>0.16828857227284932</v>
      </c>
      <c r="AQ246" s="126">
        <f t="shared" si="147"/>
        <v>0.16845790308575714</v>
      </c>
      <c r="AR246" s="126">
        <f t="shared" si="147"/>
        <v>0.16861665644914281</v>
      </c>
      <c r="AS246" s="126">
        <f t="shared" si="147"/>
        <v>0.16875403820451629</v>
      </c>
      <c r="AT246" s="126">
        <f t="shared" si="147"/>
        <v>0.16887612254271789</v>
      </c>
      <c r="AU246" s="126">
        <f t="shared" si="147"/>
        <v>0.16898718637389154</v>
      </c>
      <c r="AV246" s="126">
        <f t="shared" si="147"/>
        <v>0.16908570953444113</v>
      </c>
      <c r="AW246" s="126">
        <f t="shared" si="147"/>
        <v>0.16916786714034238</v>
      </c>
      <c r="AX246" s="126">
        <f t="shared" ref="AX246:BN246" si="148">1-AX215</f>
        <v>0.16923345222679909</v>
      </c>
      <c r="AY246" s="126">
        <f t="shared" si="148"/>
        <v>0.16928555701858372</v>
      </c>
      <c r="AZ246" s="126">
        <f t="shared" si="148"/>
        <v>0.16932626747586144</v>
      </c>
      <c r="BA246" s="126">
        <f t="shared" si="148"/>
        <v>0.16935325980514437</v>
      </c>
      <c r="BB246" s="126">
        <f t="shared" si="148"/>
        <v>0.16936265991378219</v>
      </c>
      <c r="BC246" s="126">
        <f t="shared" si="148"/>
        <v>0.16935367773410148</v>
      </c>
      <c r="BD246" s="126">
        <f t="shared" si="148"/>
        <v>0.16932849294048602</v>
      </c>
      <c r="BE246" s="126">
        <f t="shared" si="148"/>
        <v>0.16928887135853854</v>
      </c>
      <c r="BF246" s="126">
        <f t="shared" si="148"/>
        <v>0.16923317991935283</v>
      </c>
      <c r="BG246" s="126">
        <f t="shared" si="148"/>
        <v>0.16915837864629379</v>
      </c>
      <c r="BH246" s="126">
        <f t="shared" si="148"/>
        <v>0.1690638107999155</v>
      </c>
      <c r="BI246" s="126">
        <f t="shared" si="148"/>
        <v>0.16896191439113706</v>
      </c>
      <c r="BJ246" s="126">
        <f t="shared" si="148"/>
        <v>0.16889065781599</v>
      </c>
      <c r="BK246" s="126">
        <f t="shared" si="148"/>
        <v>0.16884770425718021</v>
      </c>
      <c r="BL246" s="126">
        <f t="shared" si="148"/>
        <v>0.16880481769174949</v>
      </c>
      <c r="BM246" s="126">
        <f t="shared" si="148"/>
        <v>0.16876199804937142</v>
      </c>
      <c r="BN246" s="126">
        <f t="shared" si="148"/>
        <v>0.16871924525977156</v>
      </c>
      <c r="BO246" s="126">
        <f>1-BO215</f>
        <v>0.16867655925272762</v>
      </c>
      <c r="BP246" s="126">
        <f>1-BP215</f>
        <v>0.16863393995806975</v>
      </c>
      <c r="BR246"/>
      <c r="BS246"/>
    </row>
    <row r="247" spans="4:71" outlineLevel="1">
      <c r="E247" s="63" t="s">
        <v>282</v>
      </c>
      <c r="H247" t="s">
        <v>281</v>
      </c>
      <c r="R247" s="194">
        <f t="shared" ref="R247:W247" si="149">(R248-1)/(1-R246*R248)</f>
        <v>1.0104861579212703</v>
      </c>
      <c r="S247" s="194">
        <f t="shared" si="149"/>
        <v>1.9215476362354018</v>
      </c>
      <c r="T247" s="194">
        <f t="shared" si="149"/>
        <v>2.0433827768322121</v>
      </c>
      <c r="U247" s="194">
        <f t="shared" si="149"/>
        <v>2.4547845816976328</v>
      </c>
      <c r="V247" s="194">
        <f t="shared" si="149"/>
        <v>2.8693015507107651</v>
      </c>
      <c r="W247" s="194">
        <f t="shared" si="149"/>
        <v>2.5712038450787276</v>
      </c>
      <c r="X247" s="194">
        <f>(X248-1)/(1-X246*X248)</f>
        <v>3.8772857150789304</v>
      </c>
      <c r="Y247" s="194">
        <f>(Y248-1)/(1-Y246*Y248)</f>
        <v>8.0231543392759956</v>
      </c>
      <c r="Z247" s="194">
        <f>(Z248-1)/(1-Z246*Z248)</f>
        <v>8.774169052096882</v>
      </c>
      <c r="AA247" s="194">
        <f>(AA248-1)/(1-AA246*AA248)</f>
        <v>7.6221735622468119</v>
      </c>
      <c r="AB247" s="225">
        <f t="shared" ref="AB247:BN247" si="150">AA247</f>
        <v>7.6221735622468119</v>
      </c>
      <c r="AC247" s="225">
        <f t="shared" si="150"/>
        <v>7.6221735622468119</v>
      </c>
      <c r="AD247" s="225">
        <f t="shared" si="150"/>
        <v>7.6221735622468119</v>
      </c>
      <c r="AE247" s="225">
        <f t="shared" si="150"/>
        <v>7.6221735622468119</v>
      </c>
      <c r="AF247" s="225">
        <f t="shared" si="150"/>
        <v>7.6221735622468119</v>
      </c>
      <c r="AG247" s="225">
        <f t="shared" si="150"/>
        <v>7.6221735622468119</v>
      </c>
      <c r="AH247" s="225">
        <f t="shared" si="150"/>
        <v>7.6221735622468119</v>
      </c>
      <c r="AI247" s="225">
        <f t="shared" si="150"/>
        <v>7.6221735622468119</v>
      </c>
      <c r="AJ247" s="225">
        <f t="shared" si="150"/>
        <v>7.6221735622468119</v>
      </c>
      <c r="AK247" s="225">
        <f t="shared" si="150"/>
        <v>7.6221735622468119</v>
      </c>
      <c r="AL247" s="225">
        <f t="shared" si="150"/>
        <v>7.6221735622468119</v>
      </c>
      <c r="AM247" s="225">
        <f t="shared" si="150"/>
        <v>7.6221735622468119</v>
      </c>
      <c r="AN247" s="225">
        <f t="shared" si="150"/>
        <v>7.6221735622468119</v>
      </c>
      <c r="AO247" s="225">
        <f t="shared" si="150"/>
        <v>7.6221735622468119</v>
      </c>
      <c r="AP247" s="225">
        <f t="shared" si="150"/>
        <v>7.6221735622468119</v>
      </c>
      <c r="AQ247" s="225">
        <f t="shared" si="150"/>
        <v>7.6221735622468119</v>
      </c>
      <c r="AR247" s="225">
        <f t="shared" si="150"/>
        <v>7.6221735622468119</v>
      </c>
      <c r="AS247" s="225">
        <f t="shared" si="150"/>
        <v>7.6221735622468119</v>
      </c>
      <c r="AT247" s="225">
        <f t="shared" si="150"/>
        <v>7.6221735622468119</v>
      </c>
      <c r="AU247" s="225">
        <f t="shared" si="150"/>
        <v>7.6221735622468119</v>
      </c>
      <c r="AV247" s="225">
        <f t="shared" si="150"/>
        <v>7.6221735622468119</v>
      </c>
      <c r="AW247" s="225">
        <f t="shared" si="150"/>
        <v>7.6221735622468119</v>
      </c>
      <c r="AX247" s="225">
        <f t="shared" si="150"/>
        <v>7.6221735622468119</v>
      </c>
      <c r="AY247" s="225">
        <f t="shared" si="150"/>
        <v>7.6221735622468119</v>
      </c>
      <c r="AZ247" s="225">
        <f t="shared" si="150"/>
        <v>7.6221735622468119</v>
      </c>
      <c r="BA247" s="225">
        <f t="shared" si="150"/>
        <v>7.6221735622468119</v>
      </c>
      <c r="BB247" s="225">
        <f t="shared" si="150"/>
        <v>7.6221735622468119</v>
      </c>
      <c r="BC247" s="225">
        <f t="shared" si="150"/>
        <v>7.6221735622468119</v>
      </c>
      <c r="BD247" s="225">
        <f t="shared" si="150"/>
        <v>7.6221735622468119</v>
      </c>
      <c r="BE247" s="225">
        <f t="shared" si="150"/>
        <v>7.6221735622468119</v>
      </c>
      <c r="BF247" s="225">
        <f t="shared" si="150"/>
        <v>7.6221735622468119</v>
      </c>
      <c r="BG247" s="225">
        <f t="shared" si="150"/>
        <v>7.6221735622468119</v>
      </c>
      <c r="BH247" s="225">
        <f t="shared" si="150"/>
        <v>7.6221735622468119</v>
      </c>
      <c r="BI247" s="225">
        <f t="shared" si="150"/>
        <v>7.6221735622468119</v>
      </c>
      <c r="BJ247" s="225">
        <f t="shared" si="150"/>
        <v>7.6221735622468119</v>
      </c>
      <c r="BK247" s="225">
        <f t="shared" si="150"/>
        <v>7.6221735622468119</v>
      </c>
      <c r="BL247" s="225">
        <f t="shared" si="150"/>
        <v>7.6221735622468119</v>
      </c>
      <c r="BM247" s="225">
        <f t="shared" si="150"/>
        <v>7.6221735622468119</v>
      </c>
      <c r="BN247" s="225">
        <f t="shared" si="150"/>
        <v>7.6221735622468119</v>
      </c>
      <c r="BO247" s="225">
        <f>BN247</f>
        <v>7.6221735622468119</v>
      </c>
      <c r="BP247" s="225">
        <f>BO247</f>
        <v>7.6221735622468119</v>
      </c>
      <c r="BR247"/>
      <c r="BS247"/>
    </row>
    <row r="248" spans="4:71" outlineLevel="1">
      <c r="E248" s="100" t="s">
        <v>272</v>
      </c>
      <c r="R248" s="195">
        <f t="shared" ref="R248:W248" si="151">R249/R246</f>
        <v>1.0808156452122017</v>
      </c>
      <c r="S248" s="195">
        <f t="shared" si="151"/>
        <v>1.1653227952255825</v>
      </c>
      <c r="T248" s="195">
        <f t="shared" si="151"/>
        <v>1.2517959211023906</v>
      </c>
      <c r="U248" s="195">
        <f t="shared" si="151"/>
        <v>1.3486325845254172</v>
      </c>
      <c r="V248" s="195">
        <f t="shared" si="151"/>
        <v>1.3878074141506296</v>
      </c>
      <c r="W248" s="195">
        <f t="shared" si="151"/>
        <v>1.4157755198947308</v>
      </c>
      <c r="X248" s="195">
        <f>X249/X246</f>
        <v>1.6096970401849156</v>
      </c>
      <c r="Y248" s="195">
        <f>Y249/Y246</f>
        <v>1.875651907887917</v>
      </c>
      <c r="Z248" s="195">
        <f>Z249/Z246</f>
        <v>1.9778568106733891</v>
      </c>
      <c r="AA248" s="195">
        <f>AA249/AA246</f>
        <v>2.0635982222641704</v>
      </c>
      <c r="AB248" s="191">
        <f t="shared" ref="AB248:AV248" si="152">(1+AB247)/(1+AB246*AB247)</f>
        <v>2.2175761981510882</v>
      </c>
      <c r="AC248" s="191">
        <f t="shared" si="152"/>
        <v>2.4062454995764759</v>
      </c>
      <c r="AD248" s="191">
        <f t="shared" si="152"/>
        <v>2.5995952765683148</v>
      </c>
      <c r="AE248" s="191">
        <f t="shared" si="152"/>
        <v>2.8081250328504681</v>
      </c>
      <c r="AF248" s="191">
        <f t="shared" si="152"/>
        <v>3.031137595940502</v>
      </c>
      <c r="AG248" s="191">
        <f t="shared" si="152"/>
        <v>3.2677296232617032</v>
      </c>
      <c r="AH248" s="191">
        <f t="shared" si="152"/>
        <v>3.5166347850309738</v>
      </c>
      <c r="AI248" s="191">
        <f t="shared" si="152"/>
        <v>3.7760156388710193</v>
      </c>
      <c r="AJ248" s="191">
        <f t="shared" si="152"/>
        <v>3.7909693605435861</v>
      </c>
      <c r="AK248" s="191">
        <f t="shared" si="152"/>
        <v>3.7881875516627734</v>
      </c>
      <c r="AL248" s="191">
        <f t="shared" si="152"/>
        <v>3.7855363656125927</v>
      </c>
      <c r="AM248" s="191">
        <f t="shared" si="152"/>
        <v>3.7831716542066181</v>
      </c>
      <c r="AN248" s="191">
        <f t="shared" si="152"/>
        <v>3.78108508777495</v>
      </c>
      <c r="AO248" s="191">
        <f t="shared" si="152"/>
        <v>3.7791493105317202</v>
      </c>
      <c r="AP248" s="191">
        <f t="shared" si="152"/>
        <v>3.7771412111364242</v>
      </c>
      <c r="AQ248" s="191">
        <f t="shared" si="152"/>
        <v>3.7750067953444875</v>
      </c>
      <c r="AR248" s="191">
        <f t="shared" si="152"/>
        <v>3.773007898142493</v>
      </c>
      <c r="AS248" s="191">
        <f t="shared" si="152"/>
        <v>3.7712798031819998</v>
      </c>
      <c r="AT248" s="191">
        <f t="shared" si="152"/>
        <v>3.769745458938806</v>
      </c>
      <c r="AU248" s="191">
        <f t="shared" si="152"/>
        <v>3.768350703498891</v>
      </c>
      <c r="AV248" s="191">
        <f t="shared" si="152"/>
        <v>3.7671142991629161</v>
      </c>
      <c r="AW248" s="191">
        <f t="shared" ref="AW248:BM248" si="153">(1+AW247)/(1+AW246*AW247)</f>
        <v>3.7660838925536306</v>
      </c>
      <c r="AX248" s="191">
        <f t="shared" si="153"/>
        <v>3.7652617401522117</v>
      </c>
      <c r="AY248" s="191">
        <f t="shared" si="153"/>
        <v>3.7646088279798633</v>
      </c>
      <c r="AZ248" s="191">
        <f t="shared" si="153"/>
        <v>3.7640988529287367</v>
      </c>
      <c r="BA248" s="191">
        <f t="shared" si="153"/>
        <v>3.7637607994018958</v>
      </c>
      <c r="BB248" s="191">
        <f t="shared" si="153"/>
        <v>3.7636430861406405</v>
      </c>
      <c r="BC248" s="191">
        <f t="shared" si="153"/>
        <v>3.7637555657123012</v>
      </c>
      <c r="BD248" s="191">
        <f t="shared" si="153"/>
        <v>3.7640709787813047</v>
      </c>
      <c r="BE248" s="191">
        <f t="shared" si="153"/>
        <v>3.7645673044708095</v>
      </c>
      <c r="BF248" s="191">
        <f t="shared" si="153"/>
        <v>3.7652651529639076</v>
      </c>
      <c r="BG248" s="191">
        <f t="shared" si="153"/>
        <v>3.7662028668272862</v>
      </c>
      <c r="BH248" s="191">
        <f t="shared" si="153"/>
        <v>3.7673890445184854</v>
      </c>
      <c r="BI248" s="191">
        <f t="shared" si="153"/>
        <v>3.7686679819533011</v>
      </c>
      <c r="BJ248" s="191">
        <f t="shared" si="153"/>
        <v>3.7695628641868328</v>
      </c>
      <c r="BK248" s="191">
        <f t="shared" si="153"/>
        <v>3.7701025057277526</v>
      </c>
      <c r="BL248" s="191">
        <f t="shared" si="153"/>
        <v>3.7706414597742448</v>
      </c>
      <c r="BM248" s="191">
        <f t="shared" si="153"/>
        <v>3.7711797265544793</v>
      </c>
      <c r="BN248" s="191">
        <f>(1+BN247)/(1+BN246*BN247)</f>
        <v>3.7717173062975293</v>
      </c>
      <c r="BO248" s="191">
        <f>(1+BO247)/(1+BO246*BO247)</f>
        <v>3.7722541992333669</v>
      </c>
      <c r="BP248" s="191">
        <f>(1+BP247)/(1+BP246*BP247)</f>
        <v>3.7727904055928527</v>
      </c>
    </row>
    <row r="249" spans="4:71" outlineLevel="1">
      <c r="E249" s="63" t="s">
        <v>287</v>
      </c>
      <c r="R249" s="194">
        <f t="shared" ref="R249:AA249" si="154">(Q737+Q740)/(Q737+Q740+Q741)</f>
        <v>0.92002300617511446</v>
      </c>
      <c r="S249" s="194">
        <f t="shared" si="154"/>
        <v>0.91396372793053704</v>
      </c>
      <c r="T249" s="194">
        <f t="shared" si="154"/>
        <v>0.87677496161891832</v>
      </c>
      <c r="U249" s="194">
        <f t="shared" si="154"/>
        <v>0.85797833865963236</v>
      </c>
      <c r="V249" s="194">
        <f t="shared" si="154"/>
        <v>0.86484257325460812</v>
      </c>
      <c r="W249" s="194">
        <f t="shared" si="154"/>
        <v>0.8382953880959213</v>
      </c>
      <c r="X249" s="194">
        <f t="shared" si="154"/>
        <v>0.8427515831980662</v>
      </c>
      <c r="Y249" s="194">
        <f t="shared" si="154"/>
        <v>0.89085939633476685</v>
      </c>
      <c r="Z249" s="194">
        <f t="shared" si="154"/>
        <v>0.88855277293298818</v>
      </c>
      <c r="AA249" s="194">
        <f t="shared" si="154"/>
        <v>0.86045998381193378</v>
      </c>
      <c r="AB249" s="75">
        <f t="shared" ref="AB249:AV249" si="155">AB248*AB246</f>
        <v>0.84025866267571825</v>
      </c>
      <c r="AC249" s="75">
        <f t="shared" si="155"/>
        <v>0.81550597239851441</v>
      </c>
      <c r="AD249" s="75">
        <f t="shared" si="155"/>
        <v>0.79013922163997563</v>
      </c>
      <c r="AE249" s="75">
        <f t="shared" si="155"/>
        <v>0.76278091569493434</v>
      </c>
      <c r="AF249" s="75">
        <f t="shared" si="155"/>
        <v>0.73352252092488723</v>
      </c>
      <c r="AG249" s="75">
        <f t="shared" si="155"/>
        <v>0.70248255241865176</v>
      </c>
      <c r="AH249" s="75">
        <f t="shared" si="155"/>
        <v>0.66982714779730901</v>
      </c>
      <c r="AI249" s="75">
        <f t="shared" si="155"/>
        <v>0.63579737246855261</v>
      </c>
      <c r="AJ249" s="75">
        <f t="shared" si="155"/>
        <v>0.6338355014155721</v>
      </c>
      <c r="AK249" s="75">
        <f t="shared" si="155"/>
        <v>0.63420046409427444</v>
      </c>
      <c r="AL249" s="75">
        <f t="shared" si="155"/>
        <v>0.63454828955751397</v>
      </c>
      <c r="AM249" s="75">
        <f t="shared" si="155"/>
        <v>0.63485853064382125</v>
      </c>
      <c r="AN249" s="75">
        <f t="shared" si="155"/>
        <v>0.63513228017400825</v>
      </c>
      <c r="AO249" s="75">
        <f t="shared" si="155"/>
        <v>0.63538624673976829</v>
      </c>
      <c r="AP249" s="75">
        <f t="shared" si="155"/>
        <v>0.63564970169508972</v>
      </c>
      <c r="AQ249" s="75">
        <f t="shared" si="155"/>
        <v>0.6359297288782163</v>
      </c>
      <c r="AR249" s="75">
        <f t="shared" si="155"/>
        <v>0.63619197654099513</v>
      </c>
      <c r="AS249" s="75">
        <f t="shared" si="155"/>
        <v>0.63641869598609591</v>
      </c>
      <c r="AT249" s="75">
        <f t="shared" si="155"/>
        <v>0.63661999607860409</v>
      </c>
      <c r="AU249" s="75">
        <f t="shared" si="155"/>
        <v>0.63680298265435242</v>
      </c>
      <c r="AV249" s="75">
        <f t="shared" si="155"/>
        <v>0.6369651941713006</v>
      </c>
      <c r="AW249" s="75">
        <f t="shared" ref="AW249:BM249" si="156">AW248*AW246</f>
        <v>0.63710037957489607</v>
      </c>
      <c r="AX249" s="75">
        <f t="shared" si="156"/>
        <v>0.63720824282344368</v>
      </c>
      <c r="AY249" s="75">
        <f t="shared" si="156"/>
        <v>0.63729390240164874</v>
      </c>
      <c r="AZ249" s="75">
        <f t="shared" si="156"/>
        <v>0.63736080917659443</v>
      </c>
      <c r="BA249" s="75">
        <f t="shared" si="156"/>
        <v>0.63740516050552709</v>
      </c>
      <c r="BB249" s="75">
        <f t="shared" si="156"/>
        <v>0.63742060403489498</v>
      </c>
      <c r="BC249" s="75">
        <f t="shared" si="156"/>
        <v>0.63740584714557191</v>
      </c>
      <c r="BD249" s="75">
        <f t="shared" si="156"/>
        <v>0.63736446615805842</v>
      </c>
      <c r="BE249" s="75">
        <f t="shared" si="156"/>
        <v>0.63729935012711902</v>
      </c>
      <c r="BF249" s="75">
        <f t="shared" si="156"/>
        <v>0.63720779507561054</v>
      </c>
      <c r="BG249" s="75">
        <f t="shared" si="156"/>
        <v>0.63708477060552726</v>
      </c>
      <c r="BH249" s="75">
        <f t="shared" si="156"/>
        <v>0.63692914863214767</v>
      </c>
      <c r="BI249" s="75">
        <f t="shared" si="156"/>
        <v>0.63676135693541291</v>
      </c>
      <c r="BJ249" s="75">
        <f t="shared" si="156"/>
        <v>0.63664395181124156</v>
      </c>
      <c r="BK249" s="75">
        <f t="shared" si="156"/>
        <v>0.63657315290637362</v>
      </c>
      <c r="BL249" s="75">
        <f t="shared" si="156"/>
        <v>0.6365024441981435</v>
      </c>
      <c r="BM249" s="75">
        <f t="shared" si="156"/>
        <v>0.63643182565661605</v>
      </c>
      <c r="BN249" s="75">
        <f>BN248*BN246</f>
        <v>0.63636129725173773</v>
      </c>
      <c r="BO249" s="75">
        <f>BO248*BO246</f>
        <v>0.63629085895333759</v>
      </c>
      <c r="BP249" s="75">
        <f>BP248*BP246</f>
        <v>0.63622051073112673</v>
      </c>
    </row>
    <row r="250" spans="4:71" outlineLevel="1">
      <c r="E250" s="16"/>
    </row>
    <row r="251" spans="4:71" outlineLevel="1">
      <c r="E251" s="16" t="s">
        <v>290</v>
      </c>
    </row>
    <row r="252" spans="4:71" outlineLevel="1">
      <c r="E252" s="100" t="s">
        <v>264</v>
      </c>
      <c r="H252" t="s">
        <v>280</v>
      </c>
      <c r="R252" s="126">
        <f t="shared" ref="R252:BM252" si="157">1-R249</f>
        <v>7.9976993824885545E-2</v>
      </c>
      <c r="S252" s="126">
        <f t="shared" si="157"/>
        <v>8.603627206946296E-2</v>
      </c>
      <c r="T252" s="126">
        <f t="shared" si="157"/>
        <v>0.12322503838108168</v>
      </c>
      <c r="U252" s="126">
        <f t="shared" si="157"/>
        <v>0.14202166134036764</v>
      </c>
      <c r="V252" s="126">
        <f t="shared" si="157"/>
        <v>0.13515742674539188</v>
      </c>
      <c r="W252" s="126">
        <f t="shared" si="157"/>
        <v>0.1617046119040787</v>
      </c>
      <c r="X252" s="126">
        <f t="shared" si="157"/>
        <v>0.1572484168019338</v>
      </c>
      <c r="Y252" s="126">
        <f t="shared" si="157"/>
        <v>0.10914060366523315</v>
      </c>
      <c r="Z252" s="126">
        <f t="shared" si="157"/>
        <v>0.11144722706701182</v>
      </c>
      <c r="AA252" s="126">
        <f t="shared" si="157"/>
        <v>0.13954001618806622</v>
      </c>
      <c r="AB252" s="126">
        <f t="shared" si="157"/>
        <v>0.15974133732428175</v>
      </c>
      <c r="AC252" s="126">
        <f t="shared" si="157"/>
        <v>0.18449402760148559</v>
      </c>
      <c r="AD252" s="126">
        <f t="shared" si="157"/>
        <v>0.20986077836002437</v>
      </c>
      <c r="AE252" s="126">
        <f t="shared" si="157"/>
        <v>0.23721908430506566</v>
      </c>
      <c r="AF252" s="126">
        <f t="shared" si="157"/>
        <v>0.26647747907511277</v>
      </c>
      <c r="AG252" s="126">
        <f t="shared" si="157"/>
        <v>0.29751744758134824</v>
      </c>
      <c r="AH252" s="126">
        <f t="shared" si="157"/>
        <v>0.33017285220269099</v>
      </c>
      <c r="AI252" s="126">
        <f t="shared" si="157"/>
        <v>0.36420262753144739</v>
      </c>
      <c r="AJ252" s="126">
        <f t="shared" si="157"/>
        <v>0.3661644985844279</v>
      </c>
      <c r="AK252" s="126">
        <f t="shared" si="157"/>
        <v>0.36579953590572556</v>
      </c>
      <c r="AL252" s="126">
        <f t="shared" si="157"/>
        <v>0.36545171044248603</v>
      </c>
      <c r="AM252" s="126">
        <f t="shared" si="157"/>
        <v>0.36514146935617875</v>
      </c>
      <c r="AN252" s="126">
        <f t="shared" si="157"/>
        <v>0.36486771982599175</v>
      </c>
      <c r="AO252" s="126">
        <f t="shared" si="157"/>
        <v>0.36461375326023171</v>
      </c>
      <c r="AP252" s="126">
        <f t="shared" si="157"/>
        <v>0.36435029830491028</v>
      </c>
      <c r="AQ252" s="126">
        <f t="shared" si="157"/>
        <v>0.3640702711217837</v>
      </c>
      <c r="AR252" s="126">
        <f t="shared" si="157"/>
        <v>0.36380802345900487</v>
      </c>
      <c r="AS252" s="126">
        <f t="shared" si="157"/>
        <v>0.36358130401390409</v>
      </c>
      <c r="AT252" s="126">
        <f t="shared" si="157"/>
        <v>0.36338000392139591</v>
      </c>
      <c r="AU252" s="126">
        <f t="shared" si="157"/>
        <v>0.36319701734564758</v>
      </c>
      <c r="AV252" s="126">
        <f t="shared" si="157"/>
        <v>0.3630348058286994</v>
      </c>
      <c r="AW252" s="126">
        <f t="shared" si="157"/>
        <v>0.36289962042510393</v>
      </c>
      <c r="AX252" s="126">
        <f t="shared" si="157"/>
        <v>0.36279175717655632</v>
      </c>
      <c r="AY252" s="126">
        <f t="shared" si="157"/>
        <v>0.36270609759835126</v>
      </c>
      <c r="AZ252" s="126">
        <f t="shared" si="157"/>
        <v>0.36263919082340557</v>
      </c>
      <c r="BA252" s="126">
        <f t="shared" si="157"/>
        <v>0.36259483949447291</v>
      </c>
      <c r="BB252" s="126">
        <f t="shared" si="157"/>
        <v>0.36257939596510502</v>
      </c>
      <c r="BC252" s="126">
        <f t="shared" si="157"/>
        <v>0.36259415285442809</v>
      </c>
      <c r="BD252" s="126">
        <f t="shared" si="157"/>
        <v>0.36263553384194158</v>
      </c>
      <c r="BE252" s="126">
        <f t="shared" si="157"/>
        <v>0.36270064987288098</v>
      </c>
      <c r="BF252" s="126">
        <f t="shared" si="157"/>
        <v>0.36279220492438946</v>
      </c>
      <c r="BG252" s="126">
        <f t="shared" si="157"/>
        <v>0.36291522939447274</v>
      </c>
      <c r="BH252" s="126">
        <f t="shared" si="157"/>
        <v>0.36307085136785233</v>
      </c>
      <c r="BI252" s="126">
        <f t="shared" si="157"/>
        <v>0.36323864306458709</v>
      </c>
      <c r="BJ252" s="126">
        <f t="shared" si="157"/>
        <v>0.36335604818875844</v>
      </c>
      <c r="BK252" s="126">
        <f t="shared" si="157"/>
        <v>0.36342684709362638</v>
      </c>
      <c r="BL252" s="126">
        <f t="shared" si="157"/>
        <v>0.3634975558018565</v>
      </c>
      <c r="BM252" s="126">
        <f t="shared" si="157"/>
        <v>0.36356817434338395</v>
      </c>
      <c r="BN252" s="126">
        <f>1-BN249</f>
        <v>0.36363870274826227</v>
      </c>
      <c r="BO252" s="126">
        <f>1-BO249</f>
        <v>0.36370914104666241</v>
      </c>
      <c r="BP252" s="126">
        <f>1-BP249</f>
        <v>0.36377948926887327</v>
      </c>
    </row>
    <row r="253" spans="4:71" outlineLevel="1"/>
    <row r="254" spans="4:71" outlineLevel="1">
      <c r="D254" s="77" t="s">
        <v>291</v>
      </c>
      <c r="E254" s="20"/>
    </row>
    <row r="255" spans="4:71" outlineLevel="1"/>
    <row r="256" spans="4:71" outlineLevel="1">
      <c r="E256" s="77" t="s">
        <v>299</v>
      </c>
      <c r="H256" t="s">
        <v>293</v>
      </c>
    </row>
    <row r="257" spans="5:72" outlineLevel="1">
      <c r="E257" t="s">
        <v>383</v>
      </c>
      <c r="Q257" s="232">
        <v>2</v>
      </c>
      <c r="R257" s="190">
        <f>Q257</f>
        <v>2</v>
      </c>
      <c r="S257" s="190">
        <f t="shared" ref="S257:BN257" si="158">R257</f>
        <v>2</v>
      </c>
      <c r="T257" s="190">
        <f t="shared" si="158"/>
        <v>2</v>
      </c>
      <c r="U257" s="190">
        <f t="shared" si="158"/>
        <v>2</v>
      </c>
      <c r="V257" s="190">
        <f t="shared" si="158"/>
        <v>2</v>
      </c>
      <c r="W257" s="190">
        <f t="shared" si="158"/>
        <v>2</v>
      </c>
      <c r="X257" s="190">
        <f t="shared" si="158"/>
        <v>2</v>
      </c>
      <c r="Y257" s="190">
        <f t="shared" si="158"/>
        <v>2</v>
      </c>
      <c r="Z257" s="190">
        <f t="shared" si="158"/>
        <v>2</v>
      </c>
      <c r="AA257" s="190">
        <f t="shared" si="158"/>
        <v>2</v>
      </c>
      <c r="AB257" s="190">
        <f t="shared" si="158"/>
        <v>2</v>
      </c>
      <c r="AC257" s="190">
        <f t="shared" si="158"/>
        <v>2</v>
      </c>
      <c r="AD257" s="190">
        <f t="shared" si="158"/>
        <v>2</v>
      </c>
      <c r="AE257" s="190">
        <f t="shared" si="158"/>
        <v>2</v>
      </c>
      <c r="AF257" s="190">
        <f t="shared" si="158"/>
        <v>2</v>
      </c>
      <c r="AG257" s="190">
        <f t="shared" si="158"/>
        <v>2</v>
      </c>
      <c r="AH257" s="190">
        <f t="shared" si="158"/>
        <v>2</v>
      </c>
      <c r="AI257" s="190">
        <f t="shared" si="158"/>
        <v>2</v>
      </c>
      <c r="AJ257" s="190">
        <f t="shared" si="158"/>
        <v>2</v>
      </c>
      <c r="AK257" s="190">
        <f t="shared" si="158"/>
        <v>2</v>
      </c>
      <c r="AL257" s="190">
        <f t="shared" si="158"/>
        <v>2</v>
      </c>
      <c r="AM257" s="190">
        <f t="shared" si="158"/>
        <v>2</v>
      </c>
      <c r="AN257" s="190">
        <f t="shared" si="158"/>
        <v>2</v>
      </c>
      <c r="AO257" s="190">
        <f t="shared" si="158"/>
        <v>2</v>
      </c>
      <c r="AP257" s="190">
        <f t="shared" si="158"/>
        <v>2</v>
      </c>
      <c r="AQ257" s="190">
        <f t="shared" si="158"/>
        <v>2</v>
      </c>
      <c r="AR257" s="190">
        <f t="shared" si="158"/>
        <v>2</v>
      </c>
      <c r="AS257" s="190">
        <f t="shared" si="158"/>
        <v>2</v>
      </c>
      <c r="AT257" s="190">
        <f t="shared" si="158"/>
        <v>2</v>
      </c>
      <c r="AU257" s="190">
        <f t="shared" si="158"/>
        <v>2</v>
      </c>
      <c r="AV257" s="190">
        <f t="shared" si="158"/>
        <v>2</v>
      </c>
      <c r="AW257" s="190">
        <f t="shared" si="158"/>
        <v>2</v>
      </c>
      <c r="AX257" s="190">
        <f t="shared" si="158"/>
        <v>2</v>
      </c>
      <c r="AY257" s="190">
        <f t="shared" si="158"/>
        <v>2</v>
      </c>
      <c r="AZ257" s="190">
        <f t="shared" si="158"/>
        <v>2</v>
      </c>
      <c r="BA257" s="190">
        <f t="shared" si="158"/>
        <v>2</v>
      </c>
      <c r="BB257" s="190">
        <f t="shared" si="158"/>
        <v>2</v>
      </c>
      <c r="BC257" s="190">
        <f t="shared" si="158"/>
        <v>2</v>
      </c>
      <c r="BD257" s="190">
        <f t="shared" si="158"/>
        <v>2</v>
      </c>
      <c r="BE257" s="190">
        <f t="shared" si="158"/>
        <v>2</v>
      </c>
      <c r="BF257" s="190">
        <f t="shared" si="158"/>
        <v>2</v>
      </c>
      <c r="BG257" s="190">
        <f t="shared" si="158"/>
        <v>2</v>
      </c>
      <c r="BH257" s="190">
        <f t="shared" si="158"/>
        <v>2</v>
      </c>
      <c r="BI257" s="190">
        <f t="shared" si="158"/>
        <v>2</v>
      </c>
      <c r="BJ257" s="190">
        <f t="shared" si="158"/>
        <v>2</v>
      </c>
      <c r="BK257" s="190">
        <f t="shared" si="158"/>
        <v>2</v>
      </c>
      <c r="BL257" s="190">
        <f t="shared" si="158"/>
        <v>2</v>
      </c>
      <c r="BM257" s="190">
        <f t="shared" si="158"/>
        <v>2</v>
      </c>
      <c r="BN257" s="190">
        <f t="shared" si="158"/>
        <v>2</v>
      </c>
      <c r="BO257" s="190">
        <f>BN257</f>
        <v>2</v>
      </c>
      <c r="BP257" s="190">
        <f>BO257</f>
        <v>2</v>
      </c>
    </row>
    <row r="258" spans="5:72" outlineLevel="1">
      <c r="BR258"/>
      <c r="BS258"/>
    </row>
    <row r="259" spans="5:72" outlineLevel="1">
      <c r="E259" s="101" t="s">
        <v>269</v>
      </c>
      <c r="BR259"/>
      <c r="BS259"/>
    </row>
    <row r="260" spans="5:72" outlineLevel="1">
      <c r="E260" s="100" t="s">
        <v>270</v>
      </c>
      <c r="J260" t="s">
        <v>86</v>
      </c>
      <c r="K260" s="103" t="str">
        <f t="array" ref="K260">IF(OR(L260:BM260&lt;0,L260:BM260&gt;1),"error","ok")</f>
        <v>ok</v>
      </c>
      <c r="Q260" s="189">
        <f t="array" ref="Q260:BP260">Fixed.operator.market.share</f>
        <v>0</v>
      </c>
      <c r="R260" s="189">
        <v>0</v>
      </c>
      <c r="S260" s="189">
        <v>0</v>
      </c>
      <c r="T260" s="189">
        <v>0</v>
      </c>
      <c r="U260" s="189">
        <v>7.1999999999999995E-2</v>
      </c>
      <c r="V260" s="189">
        <v>0.14399999999999999</v>
      </c>
      <c r="W260" s="189">
        <v>0.21599999999999997</v>
      </c>
      <c r="X260" s="189">
        <v>0.28799999999999998</v>
      </c>
      <c r="Y260" s="189">
        <v>0.36</v>
      </c>
      <c r="Z260" s="189">
        <v>0.36</v>
      </c>
      <c r="AA260" s="189">
        <v>0.36</v>
      </c>
      <c r="AB260" s="189">
        <v>0.36</v>
      </c>
      <c r="AC260" s="189">
        <v>0.36</v>
      </c>
      <c r="AD260" s="189">
        <v>0.36</v>
      </c>
      <c r="AE260" s="189">
        <v>0.36</v>
      </c>
      <c r="AF260" s="189">
        <v>0.36</v>
      </c>
      <c r="AG260" s="189">
        <v>0.36</v>
      </c>
      <c r="AH260" s="189">
        <v>0.36</v>
      </c>
      <c r="AI260" s="189">
        <v>0.36</v>
      </c>
      <c r="AJ260" s="189">
        <v>0.36</v>
      </c>
      <c r="AK260" s="189">
        <v>0.36</v>
      </c>
      <c r="AL260" s="189">
        <v>0.36</v>
      </c>
      <c r="AM260" s="189">
        <v>0.36</v>
      </c>
      <c r="AN260" s="189">
        <v>0.36</v>
      </c>
      <c r="AO260" s="189">
        <v>0.36</v>
      </c>
      <c r="AP260" s="189">
        <v>0.36</v>
      </c>
      <c r="AQ260" s="189">
        <v>0.36</v>
      </c>
      <c r="AR260" s="189">
        <v>0.36</v>
      </c>
      <c r="AS260" s="189">
        <v>0.36</v>
      </c>
      <c r="AT260" s="189">
        <v>0.36</v>
      </c>
      <c r="AU260" s="189">
        <v>0.36</v>
      </c>
      <c r="AV260" s="189">
        <v>0.36</v>
      </c>
      <c r="AW260" s="189">
        <v>0.36</v>
      </c>
      <c r="AX260" s="189">
        <v>0.36</v>
      </c>
      <c r="AY260" s="189">
        <v>0.36</v>
      </c>
      <c r="AZ260" s="189">
        <v>0.36</v>
      </c>
      <c r="BA260" s="189">
        <v>0.36</v>
      </c>
      <c r="BB260" s="189">
        <v>0.36</v>
      </c>
      <c r="BC260" s="189">
        <v>0.36</v>
      </c>
      <c r="BD260" s="189">
        <v>0.36</v>
      </c>
      <c r="BE260" s="189">
        <v>0.36</v>
      </c>
      <c r="BF260" s="189">
        <v>0.36</v>
      </c>
      <c r="BG260" s="189">
        <v>0.36</v>
      </c>
      <c r="BH260" s="189">
        <v>0.36</v>
      </c>
      <c r="BI260" s="189">
        <v>0.36</v>
      </c>
      <c r="BJ260" s="189">
        <v>0.36</v>
      </c>
      <c r="BK260" s="189">
        <v>0.36</v>
      </c>
      <c r="BL260" s="189">
        <v>0.36</v>
      </c>
      <c r="BM260" s="189">
        <v>0.36</v>
      </c>
      <c r="BN260" s="189">
        <v>0.36</v>
      </c>
      <c r="BO260" s="189">
        <v>0.36</v>
      </c>
      <c r="BP260" s="189">
        <v>0.36</v>
      </c>
    </row>
    <row r="261" spans="5:72" outlineLevel="1">
      <c r="E261" s="63" t="s">
        <v>271</v>
      </c>
      <c r="G261" s="124" t="s">
        <v>459</v>
      </c>
      <c r="J261" t="s">
        <v>86</v>
      </c>
      <c r="Q261" s="189">
        <f>R261</f>
        <v>0</v>
      </c>
      <c r="R261" s="189">
        <f>S261</f>
        <v>0</v>
      </c>
      <c r="S261" s="76">
        <v>0</v>
      </c>
      <c r="T261" s="75">
        <f>$BR261*EXP($BT261*(T$3-$S$3))+$BS261</f>
        <v>0.35927003544053654</v>
      </c>
      <c r="U261" s="75">
        <f>$BR261*EXP($BT261*(U$3-$S$3))+$BS261</f>
        <v>0.46085676177527507</v>
      </c>
      <c r="V261" s="75">
        <f>$BR261*EXP($BT261*(V$3-$S$3))+$BS261</f>
        <v>0.48958129193197147</v>
      </c>
      <c r="W261" s="75">
        <f>$BR261*EXP($BT261*(W$3-$S$3))+$BS261</f>
        <v>0.49770340259044643</v>
      </c>
      <c r="X261" s="76">
        <v>0.5</v>
      </c>
      <c r="Y261" s="75">
        <f t="shared" ref="Y261:BP261" si="159">$BR261*EXP($BT261*(Y$3-$S$3))+$BS261</f>
        <v>0.5006493828862163</v>
      </c>
      <c r="Z261" s="75">
        <f t="shared" si="159"/>
        <v>0.50083300154360755</v>
      </c>
      <c r="AA261" s="75">
        <f t="shared" si="159"/>
        <v>0.5008849213155292</v>
      </c>
      <c r="AB261" s="75">
        <f t="shared" si="159"/>
        <v>0.50089960208247686</v>
      </c>
      <c r="AC261" s="75">
        <f t="shared" si="159"/>
        <v>0.500903753196979</v>
      </c>
      <c r="AD261" s="75">
        <f t="shared" si="159"/>
        <v>0.50090492696069788</v>
      </c>
      <c r="AE261" s="75">
        <f t="shared" si="159"/>
        <v>0.50090525885259518</v>
      </c>
      <c r="AF261" s="75">
        <f t="shared" si="159"/>
        <v>0.50090535269791492</v>
      </c>
      <c r="AG261" s="75">
        <f t="shared" si="159"/>
        <v>0.5009053792334951</v>
      </c>
      <c r="AH261" s="75">
        <f t="shared" si="159"/>
        <v>0.50090538673666107</v>
      </c>
      <c r="AI261" s="75">
        <f t="shared" si="159"/>
        <v>0.50090538885824654</v>
      </c>
      <c r="AJ261" s="75">
        <f t="shared" si="159"/>
        <v>0.50090538945814322</v>
      </c>
      <c r="AK261" s="75">
        <f t="shared" si="159"/>
        <v>0.5009053896277692</v>
      </c>
      <c r="AL261" s="75">
        <f t="shared" si="159"/>
        <v>0.5009053896757325</v>
      </c>
      <c r="AM261" s="75">
        <f t="shared" si="159"/>
        <v>0.50090538968929443</v>
      </c>
      <c r="AN261" s="75">
        <f t="shared" si="159"/>
        <v>0.50090538969312925</v>
      </c>
      <c r="AO261" s="75">
        <f t="shared" si="159"/>
        <v>0.50090538969421361</v>
      </c>
      <c r="AP261" s="75">
        <f t="shared" si="159"/>
        <v>0.50090538969452014</v>
      </c>
      <c r="AQ261" s="75">
        <f t="shared" si="159"/>
        <v>0.50090538969460685</v>
      </c>
      <c r="AR261" s="75">
        <f t="shared" si="159"/>
        <v>0.50090538969463139</v>
      </c>
      <c r="AS261" s="75">
        <f t="shared" si="159"/>
        <v>0.50090538969463827</v>
      </c>
      <c r="AT261" s="75">
        <f t="shared" si="159"/>
        <v>0.50090538969464027</v>
      </c>
      <c r="AU261" s="75">
        <f t="shared" si="159"/>
        <v>0.50090538969464082</v>
      </c>
      <c r="AV261" s="75">
        <f t="shared" si="159"/>
        <v>0.50090538969464093</v>
      </c>
      <c r="AW261" s="75">
        <f t="shared" si="159"/>
        <v>0.50090538969464105</v>
      </c>
      <c r="AX261" s="75">
        <f t="shared" si="159"/>
        <v>0.50090538969464105</v>
      </c>
      <c r="AY261" s="75">
        <f t="shared" si="159"/>
        <v>0.50090538969464105</v>
      </c>
      <c r="AZ261" s="75">
        <f t="shared" si="159"/>
        <v>0.50090538969464105</v>
      </c>
      <c r="BA261" s="75">
        <f t="shared" si="159"/>
        <v>0.50090538969464105</v>
      </c>
      <c r="BB261" s="75">
        <f t="shared" si="159"/>
        <v>0.50090538969464105</v>
      </c>
      <c r="BC261" s="75">
        <f t="shared" si="159"/>
        <v>0.50090538969464105</v>
      </c>
      <c r="BD261" s="75">
        <f t="shared" si="159"/>
        <v>0.50090538969464105</v>
      </c>
      <c r="BE261" s="75">
        <f t="shared" si="159"/>
        <v>0.50090538969464105</v>
      </c>
      <c r="BF261" s="75">
        <f t="shared" si="159"/>
        <v>0.50090538969464105</v>
      </c>
      <c r="BG261" s="75">
        <f t="shared" si="159"/>
        <v>0.50090538969464105</v>
      </c>
      <c r="BH261" s="75">
        <f t="shared" si="159"/>
        <v>0.50090538969464105</v>
      </c>
      <c r="BI261" s="75">
        <f t="shared" si="159"/>
        <v>0.50090538969464105</v>
      </c>
      <c r="BJ261" s="75">
        <f t="shared" si="159"/>
        <v>0.50090538969464105</v>
      </c>
      <c r="BK261" s="75">
        <f t="shared" si="159"/>
        <v>0.50090538969464105</v>
      </c>
      <c r="BL261" s="75">
        <f t="shared" si="159"/>
        <v>0.50090538969464105</v>
      </c>
      <c r="BM261" s="75">
        <f t="shared" si="159"/>
        <v>0.50090538969464105</v>
      </c>
      <c r="BN261" s="75">
        <f t="shared" si="159"/>
        <v>0.50090538969464105</v>
      </c>
      <c r="BO261" s="75">
        <f t="shared" si="159"/>
        <v>0.50090538969464105</v>
      </c>
      <c r="BP261" s="75">
        <f t="shared" si="159"/>
        <v>0.50090538969464105</v>
      </c>
      <c r="BR261" s="92">
        <f>(X261-S261)/(EXP(BT261*(X$3-S$3))-1)</f>
        <v>-0.50090538969464105</v>
      </c>
      <c r="BS261" s="92">
        <f>X261-BR261*EXP(BT261*(X$3-S$3))</f>
        <v>0.50090538969464105</v>
      </c>
      <c r="BT261" s="69">
        <v>-1.2631614132956395</v>
      </c>
    </row>
    <row r="262" spans="5:72" outlineLevel="1">
      <c r="E262" s="100" t="s">
        <v>272</v>
      </c>
      <c r="G262" s="116"/>
      <c r="J262" t="s">
        <v>86</v>
      </c>
      <c r="Q262" s="191">
        <f t="shared" ref="Q262:AV262" si="160">(1+Q261)/(1+Q260*Q261)</f>
        <v>1</v>
      </c>
      <c r="R262" s="191">
        <f t="shared" si="160"/>
        <v>1</v>
      </c>
      <c r="S262" s="191">
        <f t="shared" si="160"/>
        <v>1</v>
      </c>
      <c r="T262" s="191">
        <f t="shared" si="160"/>
        <v>1.3592700354405365</v>
      </c>
      <c r="U262" s="191">
        <f t="shared" si="160"/>
        <v>1.4139398523722078</v>
      </c>
      <c r="V262" s="191">
        <f t="shared" si="160"/>
        <v>1.3914822054876972</v>
      </c>
      <c r="W262" s="191">
        <f t="shared" si="160"/>
        <v>1.3523233239303716</v>
      </c>
      <c r="X262" s="191">
        <f t="shared" si="160"/>
        <v>1.3111888111888113</v>
      </c>
      <c r="Y262" s="191">
        <f t="shared" si="160"/>
        <v>1.271484862629374</v>
      </c>
      <c r="Z262" s="191">
        <f t="shared" si="160"/>
        <v>1.2715692225919721</v>
      </c>
      <c r="AA262" s="191">
        <f t="shared" si="160"/>
        <v>1.2715930743912665</v>
      </c>
      <c r="AB262" s="191">
        <f t="shared" si="160"/>
        <v>1.2715998185579069</v>
      </c>
      <c r="AC262" s="191">
        <f t="shared" si="160"/>
        <v>1.2716017255187113</v>
      </c>
      <c r="AD262" s="191">
        <f t="shared" si="160"/>
        <v>1.2716022647275835</v>
      </c>
      <c r="AE262" s="191">
        <f t="shared" si="160"/>
        <v>1.2716024171935107</v>
      </c>
      <c r="AF262" s="191">
        <f t="shared" si="160"/>
        <v>1.2716024603045717</v>
      </c>
      <c r="AG262" s="191">
        <f t="shared" si="160"/>
        <v>1.2716024724945987</v>
      </c>
      <c r="AH262" s="191">
        <f t="shared" si="160"/>
        <v>1.2716024759414348</v>
      </c>
      <c r="AI262" s="191">
        <f t="shared" si="160"/>
        <v>1.2716024769160574</v>
      </c>
      <c r="AJ262" s="191">
        <f t="shared" si="160"/>
        <v>1.2716024771916405</v>
      </c>
      <c r="AK262" s="191">
        <f t="shared" si="160"/>
        <v>1.271602477269564</v>
      </c>
      <c r="AL262" s="191">
        <f t="shared" si="160"/>
        <v>1.2716024772915977</v>
      </c>
      <c r="AM262" s="191">
        <f t="shared" si="160"/>
        <v>1.2716024772978278</v>
      </c>
      <c r="AN262" s="191">
        <f t="shared" si="160"/>
        <v>1.2716024772995895</v>
      </c>
      <c r="AO262" s="191">
        <f t="shared" si="160"/>
        <v>1.2716024773000878</v>
      </c>
      <c r="AP262" s="191">
        <f t="shared" si="160"/>
        <v>1.2716024773002284</v>
      </c>
      <c r="AQ262" s="191">
        <f t="shared" si="160"/>
        <v>1.2716024773002681</v>
      </c>
      <c r="AR262" s="191">
        <f t="shared" si="160"/>
        <v>1.2716024773002796</v>
      </c>
      <c r="AS262" s="191">
        <f t="shared" si="160"/>
        <v>1.2716024773002828</v>
      </c>
      <c r="AT262" s="191">
        <f t="shared" si="160"/>
        <v>1.2716024773002836</v>
      </c>
      <c r="AU262" s="191">
        <f t="shared" si="160"/>
        <v>1.2716024773002839</v>
      </c>
      <c r="AV262" s="191">
        <f t="shared" si="160"/>
        <v>1.2716024773002839</v>
      </c>
      <c r="AW262" s="191">
        <f t="shared" ref="AW262:BM262" si="161">(1+AW261)/(1+AW260*AW261)</f>
        <v>1.2716024773002839</v>
      </c>
      <c r="AX262" s="191">
        <f t="shared" si="161"/>
        <v>1.2716024773002839</v>
      </c>
      <c r="AY262" s="191">
        <f t="shared" si="161"/>
        <v>1.2716024773002839</v>
      </c>
      <c r="AZ262" s="191">
        <f t="shared" si="161"/>
        <v>1.2716024773002839</v>
      </c>
      <c r="BA262" s="191">
        <f t="shared" si="161"/>
        <v>1.2716024773002839</v>
      </c>
      <c r="BB262" s="191">
        <f t="shared" si="161"/>
        <v>1.2716024773002839</v>
      </c>
      <c r="BC262" s="191">
        <f t="shared" si="161"/>
        <v>1.2716024773002839</v>
      </c>
      <c r="BD262" s="191">
        <f t="shared" si="161"/>
        <v>1.2716024773002839</v>
      </c>
      <c r="BE262" s="191">
        <f t="shared" si="161"/>
        <v>1.2716024773002839</v>
      </c>
      <c r="BF262" s="191">
        <f t="shared" si="161"/>
        <v>1.2716024773002839</v>
      </c>
      <c r="BG262" s="191">
        <f t="shared" si="161"/>
        <v>1.2716024773002839</v>
      </c>
      <c r="BH262" s="191">
        <f t="shared" si="161"/>
        <v>1.2716024773002839</v>
      </c>
      <c r="BI262" s="191">
        <f t="shared" si="161"/>
        <v>1.2716024773002839</v>
      </c>
      <c r="BJ262" s="191">
        <f t="shared" si="161"/>
        <v>1.2716024773002839</v>
      </c>
      <c r="BK262" s="191">
        <f t="shared" si="161"/>
        <v>1.2716024773002839</v>
      </c>
      <c r="BL262" s="191">
        <f t="shared" si="161"/>
        <v>1.2716024773002839</v>
      </c>
      <c r="BM262" s="191">
        <f t="shared" si="161"/>
        <v>1.2716024773002839</v>
      </c>
      <c r="BN262" s="191">
        <f>(1+BN261)/(1+BN260*BN261)</f>
        <v>1.2716024773002839</v>
      </c>
      <c r="BO262" s="191">
        <f>(1+BO261)/(1+BO260*BO261)</f>
        <v>1.2716024773002839</v>
      </c>
      <c r="BP262" s="191">
        <f>(1+BP261)/(1+BP260*BP261)</f>
        <v>1.2716024773002839</v>
      </c>
    </row>
    <row r="263" spans="5:72" outlineLevel="1">
      <c r="E263" s="63" t="s">
        <v>294</v>
      </c>
      <c r="G263" s="116"/>
      <c r="J263" t="s">
        <v>86</v>
      </c>
      <c r="K263" s="103" t="str">
        <f t="array" ref="K263">IF(OR(L263:BM263&lt;0,L263:BM263&gt;1),"error","ok")</f>
        <v>ok</v>
      </c>
      <c r="Q263" s="75">
        <f t="shared" ref="Q263:AV263" si="162">Q262*Q260</f>
        <v>0</v>
      </c>
      <c r="R263" s="75">
        <f t="shared" si="162"/>
        <v>0</v>
      </c>
      <c r="S263" s="75">
        <f t="shared" si="162"/>
        <v>0</v>
      </c>
      <c r="T263" s="75">
        <f t="shared" si="162"/>
        <v>0</v>
      </c>
      <c r="U263" s="75">
        <f t="shared" si="162"/>
        <v>0.10180366937079895</v>
      </c>
      <c r="V263" s="75">
        <f t="shared" si="162"/>
        <v>0.20037343759022838</v>
      </c>
      <c r="W263" s="75">
        <f t="shared" si="162"/>
        <v>0.29210183796896022</v>
      </c>
      <c r="X263" s="75">
        <f t="shared" si="162"/>
        <v>0.3776223776223776</v>
      </c>
      <c r="Y263" s="75">
        <f t="shared" si="162"/>
        <v>0.45773455054657464</v>
      </c>
      <c r="Z263" s="75">
        <f t="shared" si="162"/>
        <v>0.45776492013310993</v>
      </c>
      <c r="AA263" s="75">
        <f t="shared" si="162"/>
        <v>0.45777350678085593</v>
      </c>
      <c r="AB263" s="75">
        <f t="shared" si="162"/>
        <v>0.45777593468084649</v>
      </c>
      <c r="AC263" s="75">
        <f t="shared" si="162"/>
        <v>0.45777662118673607</v>
      </c>
      <c r="AD263" s="75">
        <f t="shared" si="162"/>
        <v>0.45777681530193004</v>
      </c>
      <c r="AE263" s="75">
        <f t="shared" si="162"/>
        <v>0.45777687018966384</v>
      </c>
      <c r="AF263" s="75">
        <f t="shared" si="162"/>
        <v>0.45777688570964581</v>
      </c>
      <c r="AG263" s="75">
        <f t="shared" si="162"/>
        <v>0.4577768900980555</v>
      </c>
      <c r="AH263" s="75">
        <f t="shared" si="162"/>
        <v>0.45777689133891653</v>
      </c>
      <c r="AI263" s="75">
        <f t="shared" si="162"/>
        <v>0.45777689168978064</v>
      </c>
      <c r="AJ263" s="75">
        <f t="shared" si="162"/>
        <v>0.45777689178899056</v>
      </c>
      <c r="AK263" s="75">
        <f t="shared" si="162"/>
        <v>0.45777689181704301</v>
      </c>
      <c r="AL263" s="75">
        <f t="shared" si="162"/>
        <v>0.45777689182497516</v>
      </c>
      <c r="AM263" s="75">
        <f t="shared" si="162"/>
        <v>0.45777689182721798</v>
      </c>
      <c r="AN263" s="75">
        <f t="shared" si="162"/>
        <v>0.45777689182785219</v>
      </c>
      <c r="AO263" s="75">
        <f t="shared" si="162"/>
        <v>0.45777689182803161</v>
      </c>
      <c r="AP263" s="75">
        <f t="shared" si="162"/>
        <v>0.45777689182808218</v>
      </c>
      <c r="AQ263" s="75">
        <f t="shared" si="162"/>
        <v>0.4577768918280965</v>
      </c>
      <c r="AR263" s="75">
        <f t="shared" si="162"/>
        <v>0.45777689182810066</v>
      </c>
      <c r="AS263" s="75">
        <f t="shared" si="162"/>
        <v>0.45777689182810177</v>
      </c>
      <c r="AT263" s="75">
        <f t="shared" si="162"/>
        <v>0.45777689182810211</v>
      </c>
      <c r="AU263" s="75">
        <f t="shared" si="162"/>
        <v>0.45777689182810216</v>
      </c>
      <c r="AV263" s="75">
        <f t="shared" si="162"/>
        <v>0.45777689182810216</v>
      </c>
      <c r="AW263" s="75">
        <f t="shared" ref="AW263:BM263" si="163">AW262*AW260</f>
        <v>0.45777689182810216</v>
      </c>
      <c r="AX263" s="75">
        <f t="shared" si="163"/>
        <v>0.45777689182810216</v>
      </c>
      <c r="AY263" s="75">
        <f t="shared" si="163"/>
        <v>0.45777689182810216</v>
      </c>
      <c r="AZ263" s="75">
        <f t="shared" si="163"/>
        <v>0.45777689182810216</v>
      </c>
      <c r="BA263" s="75">
        <f t="shared" si="163"/>
        <v>0.45777689182810216</v>
      </c>
      <c r="BB263" s="75">
        <f t="shared" si="163"/>
        <v>0.45777689182810216</v>
      </c>
      <c r="BC263" s="75">
        <f t="shared" si="163"/>
        <v>0.45777689182810216</v>
      </c>
      <c r="BD263" s="75">
        <f t="shared" si="163"/>
        <v>0.45777689182810216</v>
      </c>
      <c r="BE263" s="75">
        <f t="shared" si="163"/>
        <v>0.45777689182810216</v>
      </c>
      <c r="BF263" s="75">
        <f t="shared" si="163"/>
        <v>0.45777689182810216</v>
      </c>
      <c r="BG263" s="75">
        <f t="shared" si="163"/>
        <v>0.45777689182810216</v>
      </c>
      <c r="BH263" s="75">
        <f t="shared" si="163"/>
        <v>0.45777689182810216</v>
      </c>
      <c r="BI263" s="75">
        <f t="shared" si="163"/>
        <v>0.45777689182810216</v>
      </c>
      <c r="BJ263" s="75">
        <f t="shared" si="163"/>
        <v>0.45777689182810216</v>
      </c>
      <c r="BK263" s="75">
        <f t="shared" si="163"/>
        <v>0.45777689182810216</v>
      </c>
      <c r="BL263" s="75">
        <f t="shared" si="163"/>
        <v>0.45777689182810216</v>
      </c>
      <c r="BM263" s="75">
        <f t="shared" si="163"/>
        <v>0.45777689182810216</v>
      </c>
      <c r="BN263" s="75">
        <f>BN262*BN260</f>
        <v>0.45777689182810216</v>
      </c>
      <c r="BO263" s="75">
        <f>BO262*BO260</f>
        <v>0.45777689182810216</v>
      </c>
      <c r="BP263" s="75">
        <f>BP262*BP260</f>
        <v>0.45777689182810216</v>
      </c>
    </row>
    <row r="264" spans="5:72" outlineLevel="1">
      <c r="E264" s="63" t="s">
        <v>295</v>
      </c>
      <c r="G264" s="116"/>
      <c r="J264" t="s">
        <v>86</v>
      </c>
      <c r="K264" s="103" t="str">
        <f t="array" ref="K264">IF(OR(L264:BM264&lt;0,L264:BM264&gt;1),"error","ok")</f>
        <v>ok</v>
      </c>
      <c r="Q264" s="75">
        <f t="shared" ref="Q264:AV264" si="164">1-Q263</f>
        <v>1</v>
      </c>
      <c r="R264" s="75">
        <f t="shared" si="164"/>
        <v>1</v>
      </c>
      <c r="S264" s="75">
        <f t="shared" si="164"/>
        <v>1</v>
      </c>
      <c r="T264" s="75">
        <f t="shared" si="164"/>
        <v>1</v>
      </c>
      <c r="U264" s="75">
        <f t="shared" si="164"/>
        <v>0.89819633062920101</v>
      </c>
      <c r="V264" s="75">
        <f t="shared" si="164"/>
        <v>0.79962656240977159</v>
      </c>
      <c r="W264" s="75">
        <f t="shared" si="164"/>
        <v>0.70789816203103983</v>
      </c>
      <c r="X264" s="75">
        <f t="shared" si="164"/>
        <v>0.6223776223776224</v>
      </c>
      <c r="Y264" s="75">
        <f t="shared" si="164"/>
        <v>0.54226544945342536</v>
      </c>
      <c r="Z264" s="75">
        <f t="shared" si="164"/>
        <v>0.54223507986689001</v>
      </c>
      <c r="AA264" s="75">
        <f t="shared" si="164"/>
        <v>0.54222649321914407</v>
      </c>
      <c r="AB264" s="75">
        <f t="shared" si="164"/>
        <v>0.54222406531915346</v>
      </c>
      <c r="AC264" s="75">
        <f t="shared" si="164"/>
        <v>0.54222337881326399</v>
      </c>
      <c r="AD264" s="75">
        <f t="shared" si="164"/>
        <v>0.54222318469806996</v>
      </c>
      <c r="AE264" s="75">
        <f t="shared" si="164"/>
        <v>0.54222312981033616</v>
      </c>
      <c r="AF264" s="75">
        <f t="shared" si="164"/>
        <v>0.54222311429035419</v>
      </c>
      <c r="AG264" s="75">
        <f t="shared" si="164"/>
        <v>0.54222310990194456</v>
      </c>
      <c r="AH264" s="75">
        <f t="shared" si="164"/>
        <v>0.54222310866108347</v>
      </c>
      <c r="AI264" s="75">
        <f t="shared" si="164"/>
        <v>0.54222310831021936</v>
      </c>
      <c r="AJ264" s="75">
        <f t="shared" si="164"/>
        <v>0.54222310821100939</v>
      </c>
      <c r="AK264" s="75">
        <f t="shared" si="164"/>
        <v>0.54222310818295694</v>
      </c>
      <c r="AL264" s="75">
        <f t="shared" si="164"/>
        <v>0.54222310817502484</v>
      </c>
      <c r="AM264" s="75">
        <f t="shared" si="164"/>
        <v>0.54222310817278196</v>
      </c>
      <c r="AN264" s="75">
        <f t="shared" si="164"/>
        <v>0.54222310817214781</v>
      </c>
      <c r="AO264" s="75">
        <f t="shared" si="164"/>
        <v>0.54222310817196839</v>
      </c>
      <c r="AP264" s="75">
        <f t="shared" si="164"/>
        <v>0.54222310817191777</v>
      </c>
      <c r="AQ264" s="75">
        <f t="shared" si="164"/>
        <v>0.54222310817190356</v>
      </c>
      <c r="AR264" s="75">
        <f t="shared" si="164"/>
        <v>0.54222310817189934</v>
      </c>
      <c r="AS264" s="75">
        <f t="shared" si="164"/>
        <v>0.54222310817189823</v>
      </c>
      <c r="AT264" s="75">
        <f t="shared" si="164"/>
        <v>0.54222310817189789</v>
      </c>
      <c r="AU264" s="75">
        <f t="shared" si="164"/>
        <v>0.54222310817189778</v>
      </c>
      <c r="AV264" s="75">
        <f t="shared" si="164"/>
        <v>0.54222310817189778</v>
      </c>
      <c r="AW264" s="75">
        <f t="shared" ref="AW264:BM264" si="165">1-AW263</f>
        <v>0.54222310817189778</v>
      </c>
      <c r="AX264" s="75">
        <f t="shared" si="165"/>
        <v>0.54222310817189778</v>
      </c>
      <c r="AY264" s="75">
        <f t="shared" si="165"/>
        <v>0.54222310817189778</v>
      </c>
      <c r="AZ264" s="75">
        <f t="shared" si="165"/>
        <v>0.54222310817189778</v>
      </c>
      <c r="BA264" s="75">
        <f t="shared" si="165"/>
        <v>0.54222310817189778</v>
      </c>
      <c r="BB264" s="75">
        <f t="shared" si="165"/>
        <v>0.54222310817189778</v>
      </c>
      <c r="BC264" s="75">
        <f t="shared" si="165"/>
        <v>0.54222310817189778</v>
      </c>
      <c r="BD264" s="75">
        <f t="shared" si="165"/>
        <v>0.54222310817189778</v>
      </c>
      <c r="BE264" s="75">
        <f t="shared" si="165"/>
        <v>0.54222310817189778</v>
      </c>
      <c r="BF264" s="75">
        <f t="shared" si="165"/>
        <v>0.54222310817189778</v>
      </c>
      <c r="BG264" s="75">
        <f t="shared" si="165"/>
        <v>0.54222310817189778</v>
      </c>
      <c r="BH264" s="75">
        <f t="shared" si="165"/>
        <v>0.54222310817189778</v>
      </c>
      <c r="BI264" s="75">
        <f t="shared" si="165"/>
        <v>0.54222310817189778</v>
      </c>
      <c r="BJ264" s="75">
        <f t="shared" si="165"/>
        <v>0.54222310817189778</v>
      </c>
      <c r="BK264" s="75">
        <f t="shared" si="165"/>
        <v>0.54222310817189778</v>
      </c>
      <c r="BL264" s="75">
        <f t="shared" si="165"/>
        <v>0.54222310817189778</v>
      </c>
      <c r="BM264" s="75">
        <f t="shared" si="165"/>
        <v>0.54222310817189778</v>
      </c>
      <c r="BN264" s="75">
        <f>1-BN263</f>
        <v>0.54222310817189778</v>
      </c>
      <c r="BO264" s="75">
        <f>1-BO263</f>
        <v>0.54222310817189778</v>
      </c>
      <c r="BP264" s="75">
        <f>1-BP263</f>
        <v>0.54222310817189778</v>
      </c>
    </row>
    <row r="265" spans="5:72" outlineLevel="1">
      <c r="G265" s="116"/>
      <c r="BR265"/>
      <c r="BS265"/>
    </row>
    <row r="266" spans="5:72" outlineLevel="1">
      <c r="E266" s="101" t="s">
        <v>296</v>
      </c>
      <c r="G266" s="116"/>
      <c r="BR266"/>
      <c r="BS266"/>
    </row>
    <row r="267" spans="5:72" outlineLevel="1">
      <c r="E267" s="100" t="s">
        <v>270</v>
      </c>
      <c r="G267" s="116"/>
      <c r="J267" t="s">
        <v>86</v>
      </c>
      <c r="K267" s="103" t="str">
        <f t="array" ref="K267">IF(OR(L267:BM267&lt;0,L267:BM267&gt;1),"error","ok")</f>
        <v>ok</v>
      </c>
      <c r="Q267" s="126">
        <f t="shared" ref="Q267:AV267" si="166">(1-Q260)/(Q257-1)</f>
        <v>1</v>
      </c>
      <c r="R267" s="126">
        <f t="shared" si="166"/>
        <v>1</v>
      </c>
      <c r="S267" s="126">
        <f t="shared" si="166"/>
        <v>1</v>
      </c>
      <c r="T267" s="126">
        <f t="shared" si="166"/>
        <v>1</v>
      </c>
      <c r="U267" s="126">
        <f t="shared" si="166"/>
        <v>0.92800000000000005</v>
      </c>
      <c r="V267" s="126">
        <f t="shared" si="166"/>
        <v>0.85599999999999998</v>
      </c>
      <c r="W267" s="126">
        <f t="shared" si="166"/>
        <v>0.78400000000000003</v>
      </c>
      <c r="X267" s="126">
        <f t="shared" si="166"/>
        <v>0.71199999999999997</v>
      </c>
      <c r="Y267" s="126">
        <f t="shared" si="166"/>
        <v>0.64</v>
      </c>
      <c r="Z267" s="126">
        <f t="shared" si="166"/>
        <v>0.64</v>
      </c>
      <c r="AA267" s="126">
        <f t="shared" si="166"/>
        <v>0.64</v>
      </c>
      <c r="AB267" s="126">
        <f t="shared" si="166"/>
        <v>0.64</v>
      </c>
      <c r="AC267" s="126">
        <f t="shared" si="166"/>
        <v>0.64</v>
      </c>
      <c r="AD267" s="126">
        <f t="shared" si="166"/>
        <v>0.64</v>
      </c>
      <c r="AE267" s="126">
        <f t="shared" si="166"/>
        <v>0.64</v>
      </c>
      <c r="AF267" s="126">
        <f t="shared" si="166"/>
        <v>0.64</v>
      </c>
      <c r="AG267" s="126">
        <f t="shared" si="166"/>
        <v>0.64</v>
      </c>
      <c r="AH267" s="126">
        <f t="shared" si="166"/>
        <v>0.64</v>
      </c>
      <c r="AI267" s="126">
        <f t="shared" si="166"/>
        <v>0.64</v>
      </c>
      <c r="AJ267" s="126">
        <f t="shared" si="166"/>
        <v>0.64</v>
      </c>
      <c r="AK267" s="126">
        <f t="shared" si="166"/>
        <v>0.64</v>
      </c>
      <c r="AL267" s="126">
        <f t="shared" si="166"/>
        <v>0.64</v>
      </c>
      <c r="AM267" s="126">
        <f t="shared" si="166"/>
        <v>0.64</v>
      </c>
      <c r="AN267" s="126">
        <f t="shared" si="166"/>
        <v>0.64</v>
      </c>
      <c r="AO267" s="126">
        <f t="shared" si="166"/>
        <v>0.64</v>
      </c>
      <c r="AP267" s="126">
        <f t="shared" si="166"/>
        <v>0.64</v>
      </c>
      <c r="AQ267" s="126">
        <f t="shared" si="166"/>
        <v>0.64</v>
      </c>
      <c r="AR267" s="126">
        <f t="shared" si="166"/>
        <v>0.64</v>
      </c>
      <c r="AS267" s="126">
        <f t="shared" si="166"/>
        <v>0.64</v>
      </c>
      <c r="AT267" s="126">
        <f t="shared" si="166"/>
        <v>0.64</v>
      </c>
      <c r="AU267" s="126">
        <f t="shared" si="166"/>
        <v>0.64</v>
      </c>
      <c r="AV267" s="126">
        <f t="shared" si="166"/>
        <v>0.64</v>
      </c>
      <c r="AW267" s="126">
        <f t="shared" ref="AW267:BM267" si="167">(1-AW260)/(AW257-1)</f>
        <v>0.64</v>
      </c>
      <c r="AX267" s="126">
        <f t="shared" si="167"/>
        <v>0.64</v>
      </c>
      <c r="AY267" s="126">
        <f t="shared" si="167"/>
        <v>0.64</v>
      </c>
      <c r="AZ267" s="126">
        <f t="shared" si="167"/>
        <v>0.64</v>
      </c>
      <c r="BA267" s="126">
        <f t="shared" si="167"/>
        <v>0.64</v>
      </c>
      <c r="BB267" s="126">
        <f t="shared" si="167"/>
        <v>0.64</v>
      </c>
      <c r="BC267" s="126">
        <f t="shared" si="167"/>
        <v>0.64</v>
      </c>
      <c r="BD267" s="126">
        <f t="shared" si="167"/>
        <v>0.64</v>
      </c>
      <c r="BE267" s="126">
        <f t="shared" si="167"/>
        <v>0.64</v>
      </c>
      <c r="BF267" s="126">
        <f t="shared" si="167"/>
        <v>0.64</v>
      </c>
      <c r="BG267" s="126">
        <f t="shared" si="167"/>
        <v>0.64</v>
      </c>
      <c r="BH267" s="126">
        <f t="shared" si="167"/>
        <v>0.64</v>
      </c>
      <c r="BI267" s="126">
        <f t="shared" si="167"/>
        <v>0.64</v>
      </c>
      <c r="BJ267" s="126">
        <f t="shared" si="167"/>
        <v>0.64</v>
      </c>
      <c r="BK267" s="126">
        <f t="shared" si="167"/>
        <v>0.64</v>
      </c>
      <c r="BL267" s="126">
        <f t="shared" si="167"/>
        <v>0.64</v>
      </c>
      <c r="BM267" s="126">
        <f t="shared" si="167"/>
        <v>0.64</v>
      </c>
      <c r="BN267" s="126">
        <f>(1-BN260)/(BN257-1)</f>
        <v>0.64</v>
      </c>
      <c r="BO267" s="126">
        <f>(1-BO260)/(BO257-1)</f>
        <v>0.64</v>
      </c>
      <c r="BP267" s="126">
        <f>(1-BP260)/(BP257-1)</f>
        <v>0.64</v>
      </c>
    </row>
    <row r="268" spans="5:72" outlineLevel="1">
      <c r="E268" s="63" t="s">
        <v>271</v>
      </c>
      <c r="G268" s="124"/>
      <c r="J268" t="s">
        <v>86</v>
      </c>
      <c r="Q268" s="189">
        <f>R268</f>
        <v>0</v>
      </c>
      <c r="R268" s="189">
        <f>S268</f>
        <v>0</v>
      </c>
      <c r="S268" s="189">
        <f>S261</f>
        <v>0</v>
      </c>
      <c r="T268" s="75">
        <f>$BR268*EXP($BT268*(T$3-$S$3))+$BS268</f>
        <v>0.35927003544053654</v>
      </c>
      <c r="U268" s="75">
        <f>$BR268*EXP($BT268*(U$3-$S$3))+$BS268</f>
        <v>0.46085676177527507</v>
      </c>
      <c r="V268" s="75">
        <f>$BR268*EXP($BT268*(V$3-$S$3))+$BS268</f>
        <v>0.48958129193197147</v>
      </c>
      <c r="W268" s="75">
        <f>$BR268*EXP($BT268*(W$3-$S$3))+$BS268</f>
        <v>0.49770340259044643</v>
      </c>
      <c r="X268" s="189">
        <f>X261</f>
        <v>0.5</v>
      </c>
      <c r="Y268" s="75">
        <f t="shared" ref="Y268:BP268" si="168">$BR268*EXP($BT268*(Y$3-$S$3))+$BS268</f>
        <v>0.5006493828862163</v>
      </c>
      <c r="Z268" s="75">
        <f t="shared" si="168"/>
        <v>0.50083300154360755</v>
      </c>
      <c r="AA268" s="75">
        <f t="shared" si="168"/>
        <v>0.5008849213155292</v>
      </c>
      <c r="AB268" s="75">
        <f t="shared" si="168"/>
        <v>0.50089960208247686</v>
      </c>
      <c r="AC268" s="75">
        <f t="shared" si="168"/>
        <v>0.500903753196979</v>
      </c>
      <c r="AD268" s="75">
        <f t="shared" si="168"/>
        <v>0.50090492696069788</v>
      </c>
      <c r="AE268" s="75">
        <f t="shared" si="168"/>
        <v>0.50090525885259518</v>
      </c>
      <c r="AF268" s="75">
        <f t="shared" si="168"/>
        <v>0.50090535269791492</v>
      </c>
      <c r="AG268" s="75">
        <f t="shared" si="168"/>
        <v>0.5009053792334951</v>
      </c>
      <c r="AH268" s="75">
        <f t="shared" si="168"/>
        <v>0.50090538673666107</v>
      </c>
      <c r="AI268" s="75">
        <f t="shared" si="168"/>
        <v>0.50090538885824654</v>
      </c>
      <c r="AJ268" s="75">
        <f t="shared" si="168"/>
        <v>0.50090538945814322</v>
      </c>
      <c r="AK268" s="75">
        <f t="shared" si="168"/>
        <v>0.5009053896277692</v>
      </c>
      <c r="AL268" s="75">
        <f t="shared" si="168"/>
        <v>0.5009053896757325</v>
      </c>
      <c r="AM268" s="75">
        <f t="shared" si="168"/>
        <v>0.50090538968929443</v>
      </c>
      <c r="AN268" s="75">
        <f t="shared" si="168"/>
        <v>0.50090538969312925</v>
      </c>
      <c r="AO268" s="75">
        <f t="shared" si="168"/>
        <v>0.50090538969421361</v>
      </c>
      <c r="AP268" s="75">
        <f t="shared" si="168"/>
        <v>0.50090538969452014</v>
      </c>
      <c r="AQ268" s="75">
        <f t="shared" si="168"/>
        <v>0.50090538969460685</v>
      </c>
      <c r="AR268" s="75">
        <f t="shared" si="168"/>
        <v>0.50090538969463139</v>
      </c>
      <c r="AS268" s="75">
        <f t="shared" si="168"/>
        <v>0.50090538969463827</v>
      </c>
      <c r="AT268" s="75">
        <f t="shared" si="168"/>
        <v>0.50090538969464027</v>
      </c>
      <c r="AU268" s="75">
        <f t="shared" si="168"/>
        <v>0.50090538969464082</v>
      </c>
      <c r="AV268" s="75">
        <f t="shared" si="168"/>
        <v>0.50090538969464093</v>
      </c>
      <c r="AW268" s="75">
        <f t="shared" si="168"/>
        <v>0.50090538969464105</v>
      </c>
      <c r="AX268" s="75">
        <f t="shared" si="168"/>
        <v>0.50090538969464105</v>
      </c>
      <c r="AY268" s="75">
        <f t="shared" si="168"/>
        <v>0.50090538969464105</v>
      </c>
      <c r="AZ268" s="75">
        <f t="shared" si="168"/>
        <v>0.50090538969464105</v>
      </c>
      <c r="BA268" s="75">
        <f t="shared" si="168"/>
        <v>0.50090538969464105</v>
      </c>
      <c r="BB268" s="75">
        <f t="shared" si="168"/>
        <v>0.50090538969464105</v>
      </c>
      <c r="BC268" s="75">
        <f t="shared" si="168"/>
        <v>0.50090538969464105</v>
      </c>
      <c r="BD268" s="75">
        <f t="shared" si="168"/>
        <v>0.50090538969464105</v>
      </c>
      <c r="BE268" s="75">
        <f t="shared" si="168"/>
        <v>0.50090538969464105</v>
      </c>
      <c r="BF268" s="75">
        <f t="shared" si="168"/>
        <v>0.50090538969464105</v>
      </c>
      <c r="BG268" s="75">
        <f t="shared" si="168"/>
        <v>0.50090538969464105</v>
      </c>
      <c r="BH268" s="75">
        <f t="shared" si="168"/>
        <v>0.50090538969464105</v>
      </c>
      <c r="BI268" s="75">
        <f t="shared" si="168"/>
        <v>0.50090538969464105</v>
      </c>
      <c r="BJ268" s="75">
        <f t="shared" si="168"/>
        <v>0.50090538969464105</v>
      </c>
      <c r="BK268" s="75">
        <f t="shared" si="168"/>
        <v>0.50090538969464105</v>
      </c>
      <c r="BL268" s="75">
        <f t="shared" si="168"/>
        <v>0.50090538969464105</v>
      </c>
      <c r="BM268" s="75">
        <f t="shared" si="168"/>
        <v>0.50090538969464105</v>
      </c>
      <c r="BN268" s="75">
        <f t="shared" si="168"/>
        <v>0.50090538969464105</v>
      </c>
      <c r="BO268" s="75">
        <f t="shared" si="168"/>
        <v>0.50090538969464105</v>
      </c>
      <c r="BP268" s="75">
        <f t="shared" si="168"/>
        <v>0.50090538969464105</v>
      </c>
      <c r="BR268" s="92">
        <f>(X268-S268)/(EXP(BT268*(X$3-S$3))-1)</f>
        <v>-0.50090538969464105</v>
      </c>
      <c r="BS268" s="92">
        <f>X268-BR268*EXP(BT268*(X$3-S$3))</f>
        <v>0.50090538969464105</v>
      </c>
      <c r="BT268" s="102">
        <f>BT261</f>
        <v>-1.2631614132956395</v>
      </c>
    </row>
    <row r="269" spans="5:72" outlineLevel="1">
      <c r="E269" s="100" t="s">
        <v>272</v>
      </c>
      <c r="J269" t="s">
        <v>86</v>
      </c>
      <c r="Q269" s="191">
        <f t="shared" ref="Q269:AV269" si="169">(1+Q268)/(1+Q267*Q268)</f>
        <v>1</v>
      </c>
      <c r="R269" s="191">
        <f t="shared" si="169"/>
        <v>1</v>
      </c>
      <c r="S269" s="191">
        <f t="shared" si="169"/>
        <v>1</v>
      </c>
      <c r="T269" s="191">
        <f t="shared" si="169"/>
        <v>1</v>
      </c>
      <c r="U269" s="191">
        <f t="shared" si="169"/>
        <v>1.0232417637812343</v>
      </c>
      <c r="V269" s="191">
        <f t="shared" si="169"/>
        <v>1.0496798117451449</v>
      </c>
      <c r="W269" s="191">
        <f t="shared" si="169"/>
        <v>1.077329863420778</v>
      </c>
      <c r="X269" s="191">
        <f t="shared" si="169"/>
        <v>1.1061946902654869</v>
      </c>
      <c r="Y269" s="191">
        <f t="shared" si="169"/>
        <v>1.1364977641510061</v>
      </c>
      <c r="Z269" s="191">
        <f t="shared" si="169"/>
        <v>1.1365356746378417</v>
      </c>
      <c r="AA269" s="191">
        <f t="shared" si="169"/>
        <v>1.1365463929339732</v>
      </c>
      <c r="AB269" s="191">
        <f t="shared" si="169"/>
        <v>1.1365494235275766</v>
      </c>
      <c r="AC269" s="191">
        <f t="shared" si="169"/>
        <v>1.136550280446448</v>
      </c>
      <c r="AD269" s="191">
        <f t="shared" si="169"/>
        <v>1.1365505227470842</v>
      </c>
      <c r="AE269" s="191">
        <f t="shared" si="169"/>
        <v>1.1365505912596461</v>
      </c>
      <c r="AF269" s="191">
        <f t="shared" si="169"/>
        <v>1.1365506106321646</v>
      </c>
      <c r="AG269" s="191">
        <f t="shared" si="169"/>
        <v>1.1365506161099124</v>
      </c>
      <c r="AH269" s="191">
        <f t="shared" si="169"/>
        <v>1.1365506176587929</v>
      </c>
      <c r="AI269" s="191">
        <f t="shared" si="169"/>
        <v>1.1365506180967526</v>
      </c>
      <c r="AJ269" s="191">
        <f t="shared" si="169"/>
        <v>1.1365506182205893</v>
      </c>
      <c r="AK269" s="191">
        <f t="shared" si="169"/>
        <v>1.1365506182556053</v>
      </c>
      <c r="AL269" s="191">
        <f t="shared" si="169"/>
        <v>1.1365506182655065</v>
      </c>
      <c r="AM269" s="191">
        <f t="shared" si="169"/>
        <v>1.1365506182683061</v>
      </c>
      <c r="AN269" s="191">
        <f t="shared" si="169"/>
        <v>1.1365506182690976</v>
      </c>
      <c r="AO269" s="191">
        <f t="shared" si="169"/>
        <v>1.1365506182693215</v>
      </c>
      <c r="AP269" s="191">
        <f t="shared" si="169"/>
        <v>1.1365506182693847</v>
      </c>
      <c r="AQ269" s="191">
        <f t="shared" si="169"/>
        <v>1.1365506182694025</v>
      </c>
      <c r="AR269" s="191">
        <f t="shared" si="169"/>
        <v>1.1365506182694076</v>
      </c>
      <c r="AS269" s="191">
        <f t="shared" si="169"/>
        <v>1.1365506182694092</v>
      </c>
      <c r="AT269" s="191">
        <f t="shared" si="169"/>
        <v>1.1365506182694096</v>
      </c>
      <c r="AU269" s="191">
        <f t="shared" si="169"/>
        <v>1.1365506182694098</v>
      </c>
      <c r="AV269" s="191">
        <f t="shared" si="169"/>
        <v>1.1365506182694098</v>
      </c>
      <c r="AW269" s="191">
        <f t="shared" ref="AW269:BM269" si="170">(1+AW268)/(1+AW267*AW268)</f>
        <v>1.1365506182694096</v>
      </c>
      <c r="AX269" s="191">
        <f t="shared" si="170"/>
        <v>1.1365506182694096</v>
      </c>
      <c r="AY269" s="191">
        <f t="shared" si="170"/>
        <v>1.1365506182694096</v>
      </c>
      <c r="AZ269" s="191">
        <f t="shared" si="170"/>
        <v>1.1365506182694096</v>
      </c>
      <c r="BA269" s="191">
        <f t="shared" si="170"/>
        <v>1.1365506182694096</v>
      </c>
      <c r="BB269" s="191">
        <f t="shared" si="170"/>
        <v>1.1365506182694096</v>
      </c>
      <c r="BC269" s="191">
        <f t="shared" si="170"/>
        <v>1.1365506182694096</v>
      </c>
      <c r="BD269" s="191">
        <f t="shared" si="170"/>
        <v>1.1365506182694096</v>
      </c>
      <c r="BE269" s="191">
        <f t="shared" si="170"/>
        <v>1.1365506182694096</v>
      </c>
      <c r="BF269" s="191">
        <f t="shared" si="170"/>
        <v>1.1365506182694096</v>
      </c>
      <c r="BG269" s="191">
        <f t="shared" si="170"/>
        <v>1.1365506182694096</v>
      </c>
      <c r="BH269" s="191">
        <f t="shared" si="170"/>
        <v>1.1365506182694096</v>
      </c>
      <c r="BI269" s="191">
        <f t="shared" si="170"/>
        <v>1.1365506182694096</v>
      </c>
      <c r="BJ269" s="191">
        <f t="shared" si="170"/>
        <v>1.1365506182694096</v>
      </c>
      <c r="BK269" s="191">
        <f t="shared" si="170"/>
        <v>1.1365506182694096</v>
      </c>
      <c r="BL269" s="191">
        <f t="shared" si="170"/>
        <v>1.1365506182694096</v>
      </c>
      <c r="BM269" s="191">
        <f t="shared" si="170"/>
        <v>1.1365506182694096</v>
      </c>
      <c r="BN269" s="191">
        <f>(1+BN268)/(1+BN267*BN268)</f>
        <v>1.1365506182694096</v>
      </c>
      <c r="BO269" s="191">
        <f>(1+BO268)/(1+BO267*BO268)</f>
        <v>1.1365506182694096</v>
      </c>
      <c r="BP269" s="191">
        <f>(1+BP268)/(1+BP267*BP268)</f>
        <v>1.1365506182694096</v>
      </c>
    </row>
    <row r="270" spans="5:72" outlineLevel="1">
      <c r="E270" s="63" t="s">
        <v>294</v>
      </c>
      <c r="J270" t="s">
        <v>86</v>
      </c>
      <c r="K270" s="103" t="str">
        <f t="array" ref="K270">IF(OR(L270:BM270&lt;0,L270:BM270&gt;1),"error","ok")</f>
        <v>ok</v>
      </c>
      <c r="Q270" s="75">
        <f t="shared" ref="Q270:AV270" si="171">Q269*Q267</f>
        <v>1</v>
      </c>
      <c r="R270" s="75">
        <f t="shared" si="171"/>
        <v>1</v>
      </c>
      <c r="S270" s="75">
        <f t="shared" si="171"/>
        <v>1</v>
      </c>
      <c r="T270" s="75">
        <f t="shared" si="171"/>
        <v>1</v>
      </c>
      <c r="U270" s="75">
        <f t="shared" si="171"/>
        <v>0.94956835678898555</v>
      </c>
      <c r="V270" s="75">
        <f t="shared" si="171"/>
        <v>0.89852591885384403</v>
      </c>
      <c r="W270" s="75">
        <f t="shared" si="171"/>
        <v>0.84462661292189001</v>
      </c>
      <c r="X270" s="75">
        <f t="shared" si="171"/>
        <v>0.78761061946902666</v>
      </c>
      <c r="Y270" s="75">
        <f t="shared" si="171"/>
        <v>0.72735856905664398</v>
      </c>
      <c r="Z270" s="75">
        <f t="shared" si="171"/>
        <v>0.72738283176821872</v>
      </c>
      <c r="AA270" s="75">
        <f t="shared" si="171"/>
        <v>0.72738969147774291</v>
      </c>
      <c r="AB270" s="75">
        <f t="shared" si="171"/>
        <v>0.72739163105764904</v>
      </c>
      <c r="AC270" s="75">
        <f t="shared" si="171"/>
        <v>0.72739217948572676</v>
      </c>
      <c r="AD270" s="75">
        <f t="shared" si="171"/>
        <v>0.7273923345581339</v>
      </c>
      <c r="AE270" s="75">
        <f t="shared" si="171"/>
        <v>0.72739237840617355</v>
      </c>
      <c r="AF270" s="75">
        <f t="shared" si="171"/>
        <v>0.72739239080458529</v>
      </c>
      <c r="AG270" s="75">
        <f t="shared" si="171"/>
        <v>0.72739239431034397</v>
      </c>
      <c r="AH270" s="75">
        <f t="shared" si="171"/>
        <v>0.72739239530162747</v>
      </c>
      <c r="AI270" s="75">
        <f t="shared" si="171"/>
        <v>0.7273923955819217</v>
      </c>
      <c r="AJ270" s="75">
        <f t="shared" si="171"/>
        <v>0.72739239566117719</v>
      </c>
      <c r="AK270" s="75">
        <f t="shared" si="171"/>
        <v>0.72739239568358738</v>
      </c>
      <c r="AL270" s="75">
        <f t="shared" si="171"/>
        <v>0.7273923956899242</v>
      </c>
      <c r="AM270" s="75">
        <f t="shared" si="171"/>
        <v>0.72739239569171588</v>
      </c>
      <c r="AN270" s="75">
        <f t="shared" si="171"/>
        <v>0.72739239569222247</v>
      </c>
      <c r="AO270" s="75">
        <f t="shared" si="171"/>
        <v>0.7273923956923658</v>
      </c>
      <c r="AP270" s="75">
        <f t="shared" si="171"/>
        <v>0.72739239569240621</v>
      </c>
      <c r="AQ270" s="75">
        <f t="shared" si="171"/>
        <v>0.72739239569241765</v>
      </c>
      <c r="AR270" s="75">
        <f t="shared" si="171"/>
        <v>0.72739239569242087</v>
      </c>
      <c r="AS270" s="75">
        <f t="shared" si="171"/>
        <v>0.72739239569242187</v>
      </c>
      <c r="AT270" s="75">
        <f t="shared" si="171"/>
        <v>0.7273923956924222</v>
      </c>
      <c r="AU270" s="75">
        <f t="shared" si="171"/>
        <v>0.72739239569242231</v>
      </c>
      <c r="AV270" s="75">
        <f t="shared" si="171"/>
        <v>0.72739239569242231</v>
      </c>
      <c r="AW270" s="75">
        <f t="shared" ref="AW270:BM270" si="172">AW269*AW267</f>
        <v>0.7273923956924222</v>
      </c>
      <c r="AX270" s="75">
        <f t="shared" si="172"/>
        <v>0.7273923956924222</v>
      </c>
      <c r="AY270" s="75">
        <f t="shared" si="172"/>
        <v>0.7273923956924222</v>
      </c>
      <c r="AZ270" s="75">
        <f t="shared" si="172"/>
        <v>0.7273923956924222</v>
      </c>
      <c r="BA270" s="75">
        <f t="shared" si="172"/>
        <v>0.7273923956924222</v>
      </c>
      <c r="BB270" s="75">
        <f t="shared" si="172"/>
        <v>0.7273923956924222</v>
      </c>
      <c r="BC270" s="75">
        <f t="shared" si="172"/>
        <v>0.7273923956924222</v>
      </c>
      <c r="BD270" s="75">
        <f t="shared" si="172"/>
        <v>0.7273923956924222</v>
      </c>
      <c r="BE270" s="75">
        <f t="shared" si="172"/>
        <v>0.7273923956924222</v>
      </c>
      <c r="BF270" s="75">
        <f t="shared" si="172"/>
        <v>0.7273923956924222</v>
      </c>
      <c r="BG270" s="75">
        <f t="shared" si="172"/>
        <v>0.7273923956924222</v>
      </c>
      <c r="BH270" s="75">
        <f t="shared" si="172"/>
        <v>0.7273923956924222</v>
      </c>
      <c r="BI270" s="75">
        <f t="shared" si="172"/>
        <v>0.7273923956924222</v>
      </c>
      <c r="BJ270" s="75">
        <f t="shared" si="172"/>
        <v>0.7273923956924222</v>
      </c>
      <c r="BK270" s="75">
        <f t="shared" si="172"/>
        <v>0.7273923956924222</v>
      </c>
      <c r="BL270" s="75">
        <f t="shared" si="172"/>
        <v>0.7273923956924222</v>
      </c>
      <c r="BM270" s="75">
        <f t="shared" si="172"/>
        <v>0.7273923956924222</v>
      </c>
      <c r="BN270" s="75">
        <f>BN269*BN267</f>
        <v>0.7273923956924222</v>
      </c>
      <c r="BO270" s="75">
        <f>BO269*BO267</f>
        <v>0.7273923956924222</v>
      </c>
      <c r="BP270" s="75">
        <f>BP269*BP267</f>
        <v>0.7273923956924222</v>
      </c>
    </row>
    <row r="271" spans="5:72" outlineLevel="1">
      <c r="E271" s="63" t="s">
        <v>295</v>
      </c>
      <c r="J271" t="s">
        <v>86</v>
      </c>
      <c r="K271" s="103" t="str">
        <f t="array" ref="K271">IF(OR(L271:BM271&lt;0,L271:BM271&gt;1),"error","ok")</f>
        <v>ok</v>
      </c>
      <c r="Q271" s="75">
        <f t="shared" ref="Q271:AV271" si="173">1-Q270</f>
        <v>0</v>
      </c>
      <c r="R271" s="75">
        <f t="shared" si="173"/>
        <v>0</v>
      </c>
      <c r="S271" s="75">
        <f t="shared" si="173"/>
        <v>0</v>
      </c>
      <c r="T271" s="75">
        <f t="shared" si="173"/>
        <v>0</v>
      </c>
      <c r="U271" s="75">
        <f t="shared" si="173"/>
        <v>5.0431643211014454E-2</v>
      </c>
      <c r="V271" s="75">
        <f t="shared" si="173"/>
        <v>0.10147408114615597</v>
      </c>
      <c r="W271" s="75">
        <f t="shared" si="173"/>
        <v>0.15537338707810999</v>
      </c>
      <c r="X271" s="75">
        <f t="shared" si="173"/>
        <v>0.21238938053097334</v>
      </c>
      <c r="Y271" s="75">
        <f t="shared" si="173"/>
        <v>0.27264143094335602</v>
      </c>
      <c r="Z271" s="75">
        <f t="shared" si="173"/>
        <v>0.27261716823178128</v>
      </c>
      <c r="AA271" s="75">
        <f t="shared" si="173"/>
        <v>0.27261030852225709</v>
      </c>
      <c r="AB271" s="75">
        <f t="shared" si="173"/>
        <v>0.27260836894235096</v>
      </c>
      <c r="AC271" s="75">
        <f t="shared" si="173"/>
        <v>0.27260782051427324</v>
      </c>
      <c r="AD271" s="75">
        <f t="shared" si="173"/>
        <v>0.2726076654418661</v>
      </c>
      <c r="AE271" s="75">
        <f t="shared" si="173"/>
        <v>0.27260762159382645</v>
      </c>
      <c r="AF271" s="75">
        <f t="shared" si="173"/>
        <v>0.27260760919541471</v>
      </c>
      <c r="AG271" s="75">
        <f t="shared" si="173"/>
        <v>0.27260760568965603</v>
      </c>
      <c r="AH271" s="75">
        <f t="shared" si="173"/>
        <v>0.27260760469837253</v>
      </c>
      <c r="AI271" s="75">
        <f t="shared" si="173"/>
        <v>0.2726076044180783</v>
      </c>
      <c r="AJ271" s="75">
        <f t="shared" si="173"/>
        <v>0.27260760433882281</v>
      </c>
      <c r="AK271" s="75">
        <f t="shared" si="173"/>
        <v>0.27260760431641262</v>
      </c>
      <c r="AL271" s="75">
        <f t="shared" si="173"/>
        <v>0.2726076043100758</v>
      </c>
      <c r="AM271" s="75">
        <f t="shared" si="173"/>
        <v>0.27260760430828412</v>
      </c>
      <c r="AN271" s="75">
        <f t="shared" si="173"/>
        <v>0.27260760430777753</v>
      </c>
      <c r="AO271" s="75">
        <f t="shared" si="173"/>
        <v>0.2726076043076342</v>
      </c>
      <c r="AP271" s="75">
        <f t="shared" si="173"/>
        <v>0.27260760430759379</v>
      </c>
      <c r="AQ271" s="75">
        <f t="shared" si="173"/>
        <v>0.27260760430758235</v>
      </c>
      <c r="AR271" s="75">
        <f t="shared" si="173"/>
        <v>0.27260760430757913</v>
      </c>
      <c r="AS271" s="75">
        <f t="shared" si="173"/>
        <v>0.27260760430757813</v>
      </c>
      <c r="AT271" s="75">
        <f t="shared" si="173"/>
        <v>0.2726076043075778</v>
      </c>
      <c r="AU271" s="75">
        <f t="shared" si="173"/>
        <v>0.27260760430757769</v>
      </c>
      <c r="AV271" s="75">
        <f t="shared" si="173"/>
        <v>0.27260760430757769</v>
      </c>
      <c r="AW271" s="75">
        <f t="shared" ref="AW271:BM271" si="174">1-AW270</f>
        <v>0.2726076043075778</v>
      </c>
      <c r="AX271" s="75">
        <f t="shared" si="174"/>
        <v>0.2726076043075778</v>
      </c>
      <c r="AY271" s="75">
        <f t="shared" si="174"/>
        <v>0.2726076043075778</v>
      </c>
      <c r="AZ271" s="75">
        <f t="shared" si="174"/>
        <v>0.2726076043075778</v>
      </c>
      <c r="BA271" s="75">
        <f t="shared" si="174"/>
        <v>0.2726076043075778</v>
      </c>
      <c r="BB271" s="75">
        <f t="shared" si="174"/>
        <v>0.2726076043075778</v>
      </c>
      <c r="BC271" s="75">
        <f t="shared" si="174"/>
        <v>0.2726076043075778</v>
      </c>
      <c r="BD271" s="75">
        <f t="shared" si="174"/>
        <v>0.2726076043075778</v>
      </c>
      <c r="BE271" s="75">
        <f t="shared" si="174"/>
        <v>0.2726076043075778</v>
      </c>
      <c r="BF271" s="75">
        <f t="shared" si="174"/>
        <v>0.2726076043075778</v>
      </c>
      <c r="BG271" s="75">
        <f t="shared" si="174"/>
        <v>0.2726076043075778</v>
      </c>
      <c r="BH271" s="75">
        <f t="shared" si="174"/>
        <v>0.2726076043075778</v>
      </c>
      <c r="BI271" s="75">
        <f t="shared" si="174"/>
        <v>0.2726076043075778</v>
      </c>
      <c r="BJ271" s="75">
        <f t="shared" si="174"/>
        <v>0.2726076043075778</v>
      </c>
      <c r="BK271" s="75">
        <f t="shared" si="174"/>
        <v>0.2726076043075778</v>
      </c>
      <c r="BL271" s="75">
        <f t="shared" si="174"/>
        <v>0.2726076043075778</v>
      </c>
      <c r="BM271" s="75">
        <f t="shared" si="174"/>
        <v>0.2726076043075778</v>
      </c>
      <c r="BN271" s="75">
        <f>1-BN270</f>
        <v>0.2726076043075778</v>
      </c>
      <c r="BO271" s="75">
        <f>1-BO270</f>
        <v>0.2726076043075778</v>
      </c>
      <c r="BP271" s="75">
        <f>1-BP270</f>
        <v>0.2726076043075778</v>
      </c>
    </row>
    <row r="272" spans="5:72" outlineLevel="1">
      <c r="E272" s="63"/>
      <c r="BR272"/>
      <c r="BS272"/>
    </row>
    <row r="273" spans="4:71" outlineLevel="1">
      <c r="E273" s="101" t="s">
        <v>274</v>
      </c>
      <c r="BR273"/>
      <c r="BS273"/>
    </row>
    <row r="274" spans="4:71" outlineLevel="1">
      <c r="E274" s="63" t="s">
        <v>294</v>
      </c>
      <c r="J274" t="s">
        <v>86</v>
      </c>
      <c r="K274" s="103" t="str">
        <f t="array" ref="K274">IF(OR(L274:BM274&lt;0,L274:BM274&gt;1),"error","ok")</f>
        <v>ok</v>
      </c>
      <c r="Q274" s="126">
        <f>Q262*Q260^2+(Q257-1)*Q269*Q267^2</f>
        <v>1</v>
      </c>
      <c r="R274" s="126">
        <f t="shared" ref="R274:BM274" si="175">R262*R260^2+(R257-1)*R269*R267^2</f>
        <v>1</v>
      </c>
      <c r="S274" s="126">
        <f t="shared" si="175"/>
        <v>1</v>
      </c>
      <c r="T274" s="126">
        <f t="shared" si="175"/>
        <v>1</v>
      </c>
      <c r="U274" s="126">
        <f t="shared" si="175"/>
        <v>0.88852929929487612</v>
      </c>
      <c r="V274" s="126">
        <f t="shared" si="175"/>
        <v>0.79799196155188334</v>
      </c>
      <c r="W274" s="126">
        <f t="shared" si="175"/>
        <v>0.72528126153205719</v>
      </c>
      <c r="X274" s="126">
        <f t="shared" si="175"/>
        <v>0.66953400581719169</v>
      </c>
      <c r="Y274" s="126">
        <f t="shared" si="175"/>
        <v>0.63029392239301907</v>
      </c>
      <c r="Z274" s="126">
        <f t="shared" si="175"/>
        <v>0.63032038357957954</v>
      </c>
      <c r="AA274" s="126">
        <f t="shared" si="175"/>
        <v>0.63032786498686355</v>
      </c>
      <c r="AB274" s="126">
        <f t="shared" si="175"/>
        <v>0.63032998036200016</v>
      </c>
      <c r="AC274" s="126">
        <f t="shared" si="175"/>
        <v>0.63033057849809015</v>
      </c>
      <c r="AD274" s="126">
        <f t="shared" si="175"/>
        <v>0.63033074762590058</v>
      </c>
      <c r="AE274" s="126">
        <f t="shared" si="175"/>
        <v>0.63033079544823001</v>
      </c>
      <c r="AF274" s="126">
        <f t="shared" si="175"/>
        <v>0.63033080897040716</v>
      </c>
      <c r="AG274" s="126">
        <f t="shared" si="175"/>
        <v>0.63033081279392011</v>
      </c>
      <c r="AH274" s="126">
        <f t="shared" si="175"/>
        <v>0.63033081387505152</v>
      </c>
      <c r="AI274" s="126">
        <f t="shared" si="175"/>
        <v>0.63033081418075088</v>
      </c>
      <c r="AJ274" s="126">
        <f t="shared" si="175"/>
        <v>0.63033081426719006</v>
      </c>
      <c r="AK274" s="126">
        <f t="shared" si="175"/>
        <v>0.6303308142916314</v>
      </c>
      <c r="AL274" s="126">
        <f t="shared" si="175"/>
        <v>0.63033081429854254</v>
      </c>
      <c r="AM274" s="126">
        <f t="shared" si="175"/>
        <v>0.63033081430049664</v>
      </c>
      <c r="AN274" s="126">
        <f t="shared" si="175"/>
        <v>0.6303308143010492</v>
      </c>
      <c r="AO274" s="126">
        <f t="shared" si="175"/>
        <v>0.63033081430120541</v>
      </c>
      <c r="AP274" s="126">
        <f t="shared" si="175"/>
        <v>0.6303308143012496</v>
      </c>
      <c r="AQ274" s="126">
        <f t="shared" si="175"/>
        <v>0.63033081430126203</v>
      </c>
      <c r="AR274" s="126">
        <f t="shared" si="175"/>
        <v>0.63033081430126559</v>
      </c>
      <c r="AS274" s="126">
        <f t="shared" si="175"/>
        <v>0.6303308143012667</v>
      </c>
      <c r="AT274" s="126">
        <f t="shared" si="175"/>
        <v>0.63033081430126692</v>
      </c>
      <c r="AU274" s="126">
        <f t="shared" si="175"/>
        <v>0.63033081430126714</v>
      </c>
      <c r="AV274" s="126">
        <f t="shared" si="175"/>
        <v>0.63033081430126714</v>
      </c>
      <c r="AW274" s="126">
        <f t="shared" si="175"/>
        <v>0.63033081430126703</v>
      </c>
      <c r="AX274" s="126">
        <f t="shared" si="175"/>
        <v>0.63033081430126703</v>
      </c>
      <c r="AY274" s="126">
        <f t="shared" si="175"/>
        <v>0.63033081430126703</v>
      </c>
      <c r="AZ274" s="126">
        <f t="shared" si="175"/>
        <v>0.63033081430126703</v>
      </c>
      <c r="BA274" s="126">
        <f t="shared" si="175"/>
        <v>0.63033081430126703</v>
      </c>
      <c r="BB274" s="126">
        <f t="shared" si="175"/>
        <v>0.63033081430126703</v>
      </c>
      <c r="BC274" s="126">
        <f t="shared" si="175"/>
        <v>0.63033081430126703</v>
      </c>
      <c r="BD274" s="126">
        <f t="shared" si="175"/>
        <v>0.63033081430126703</v>
      </c>
      <c r="BE274" s="126">
        <f t="shared" si="175"/>
        <v>0.63033081430126703</v>
      </c>
      <c r="BF274" s="126">
        <f t="shared" si="175"/>
        <v>0.63033081430126703</v>
      </c>
      <c r="BG274" s="126">
        <f t="shared" si="175"/>
        <v>0.63033081430126703</v>
      </c>
      <c r="BH274" s="126">
        <f t="shared" si="175"/>
        <v>0.63033081430126703</v>
      </c>
      <c r="BI274" s="126">
        <f t="shared" si="175"/>
        <v>0.63033081430126703</v>
      </c>
      <c r="BJ274" s="126">
        <f t="shared" si="175"/>
        <v>0.63033081430126703</v>
      </c>
      <c r="BK274" s="126">
        <f t="shared" si="175"/>
        <v>0.63033081430126703</v>
      </c>
      <c r="BL274" s="126">
        <f t="shared" si="175"/>
        <v>0.63033081430126703</v>
      </c>
      <c r="BM274" s="126">
        <f t="shared" si="175"/>
        <v>0.63033081430126703</v>
      </c>
      <c r="BN274" s="126">
        <f>BN262*BN260^2+(BN257-1)*BN269*BN267^2</f>
        <v>0.63033081430126703</v>
      </c>
      <c r="BO274" s="126">
        <f>BO262*BO260^2+(BO257-1)*BO269*BO267^2</f>
        <v>0.63033081430126703</v>
      </c>
      <c r="BP274" s="126">
        <f>BP262*BP260^2+(BP257-1)*BP269*BP267^2</f>
        <v>0.63033081430126703</v>
      </c>
      <c r="BR274"/>
      <c r="BS274"/>
    </row>
    <row r="275" spans="4:71" outlineLevel="1">
      <c r="E275" s="63" t="s">
        <v>297</v>
      </c>
      <c r="J275" t="s">
        <v>86</v>
      </c>
      <c r="K275" s="103" t="str">
        <f t="array" ref="K275">IF(OR(L275:BM275&lt;0,L275:BM275&gt;1),"error","ok")</f>
        <v>ok</v>
      </c>
      <c r="Q275" s="126">
        <f>Q262*Q260^2/Q274</f>
        <v>0</v>
      </c>
      <c r="R275" s="126">
        <f t="shared" ref="R275:BM275" si="176">R262*R260^2/R274</f>
        <v>0</v>
      </c>
      <c r="S275" s="126">
        <f t="shared" si="176"/>
        <v>0</v>
      </c>
      <c r="T275" s="126">
        <f t="shared" si="176"/>
        <v>0</v>
      </c>
      <c r="U275" s="126">
        <f t="shared" si="176"/>
        <v>8.2494344311598924E-3</v>
      </c>
      <c r="V275" s="126">
        <f t="shared" si="176"/>
        <v>3.6157977026334859E-2</v>
      </c>
      <c r="W275" s="126">
        <f t="shared" si="176"/>
        <v>8.6992454303890313E-2</v>
      </c>
      <c r="X275" s="126">
        <f t="shared" si="176"/>
        <v>0.16243423606617985</v>
      </c>
      <c r="Y275" s="126">
        <f t="shared" si="176"/>
        <v>0.26144062689218778</v>
      </c>
      <c r="Z275" s="126">
        <f t="shared" si="176"/>
        <v>0.26144699670356408</v>
      </c>
      <c r="AA275" s="126">
        <f t="shared" si="176"/>
        <v>0.26144879767379892</v>
      </c>
      <c r="AB275" s="126">
        <f t="shared" si="176"/>
        <v>0.26144930690185486</v>
      </c>
      <c r="AC275" s="126">
        <f t="shared" si="176"/>
        <v>0.26144945088956095</v>
      </c>
      <c r="AD275" s="126">
        <f t="shared" si="176"/>
        <v>0.26144949160326053</v>
      </c>
      <c r="AE275" s="126">
        <f t="shared" si="176"/>
        <v>0.26144950311540699</v>
      </c>
      <c r="AF275" s="126">
        <f t="shared" si="176"/>
        <v>0.26144950637056596</v>
      </c>
      <c r="AG275" s="126">
        <f t="shared" si="176"/>
        <v>0.26144950729099048</v>
      </c>
      <c r="AH275" s="126">
        <f t="shared" si="176"/>
        <v>0.26144950755124857</v>
      </c>
      <c r="AI275" s="126">
        <f t="shared" si="176"/>
        <v>0.26144950762483876</v>
      </c>
      <c r="AJ275" s="126">
        <f t="shared" si="176"/>
        <v>0.26144950764564701</v>
      </c>
      <c r="AK275" s="126">
        <f t="shared" si="176"/>
        <v>0.26144950765153074</v>
      </c>
      <c r="AL275" s="126">
        <f t="shared" si="176"/>
        <v>0.26144950765319441</v>
      </c>
      <c r="AM275" s="126">
        <f t="shared" si="176"/>
        <v>0.26144950765366481</v>
      </c>
      <c r="AN275" s="126">
        <f t="shared" si="176"/>
        <v>0.26144950765379782</v>
      </c>
      <c r="AO275" s="126">
        <f t="shared" si="176"/>
        <v>0.26144950765383551</v>
      </c>
      <c r="AP275" s="126">
        <f t="shared" si="176"/>
        <v>0.26144950765384606</v>
      </c>
      <c r="AQ275" s="126">
        <f t="shared" si="176"/>
        <v>0.26144950765384911</v>
      </c>
      <c r="AR275" s="126">
        <f t="shared" si="176"/>
        <v>0.26144950765385</v>
      </c>
      <c r="AS275" s="126">
        <f t="shared" si="176"/>
        <v>0.26144950765385017</v>
      </c>
      <c r="AT275" s="126">
        <f t="shared" si="176"/>
        <v>0.26144950765385022</v>
      </c>
      <c r="AU275" s="126">
        <f t="shared" si="176"/>
        <v>0.26144950765385022</v>
      </c>
      <c r="AV275" s="126">
        <f t="shared" si="176"/>
        <v>0.26144950765385022</v>
      </c>
      <c r="AW275" s="126">
        <f t="shared" si="176"/>
        <v>0.26144950765385028</v>
      </c>
      <c r="AX275" s="126">
        <f t="shared" si="176"/>
        <v>0.26144950765385028</v>
      </c>
      <c r="AY275" s="126">
        <f t="shared" si="176"/>
        <v>0.26144950765385028</v>
      </c>
      <c r="AZ275" s="126">
        <f t="shared" si="176"/>
        <v>0.26144950765385028</v>
      </c>
      <c r="BA275" s="126">
        <f t="shared" si="176"/>
        <v>0.26144950765385028</v>
      </c>
      <c r="BB275" s="126">
        <f t="shared" si="176"/>
        <v>0.26144950765385028</v>
      </c>
      <c r="BC275" s="126">
        <f t="shared" si="176"/>
        <v>0.26144950765385028</v>
      </c>
      <c r="BD275" s="126">
        <f t="shared" si="176"/>
        <v>0.26144950765385028</v>
      </c>
      <c r="BE275" s="126">
        <f t="shared" si="176"/>
        <v>0.26144950765385028</v>
      </c>
      <c r="BF275" s="126">
        <f t="shared" si="176"/>
        <v>0.26144950765385028</v>
      </c>
      <c r="BG275" s="126">
        <f t="shared" si="176"/>
        <v>0.26144950765385028</v>
      </c>
      <c r="BH275" s="126">
        <f t="shared" si="176"/>
        <v>0.26144950765385028</v>
      </c>
      <c r="BI275" s="126">
        <f t="shared" si="176"/>
        <v>0.26144950765385028</v>
      </c>
      <c r="BJ275" s="126">
        <f t="shared" si="176"/>
        <v>0.26144950765385028</v>
      </c>
      <c r="BK275" s="126">
        <f t="shared" si="176"/>
        <v>0.26144950765385028</v>
      </c>
      <c r="BL275" s="126">
        <f t="shared" si="176"/>
        <v>0.26144950765385028</v>
      </c>
      <c r="BM275" s="126">
        <f t="shared" si="176"/>
        <v>0.26144950765385028</v>
      </c>
      <c r="BN275" s="126">
        <f>BN262*BN260^2/BN274</f>
        <v>0.26144950765385028</v>
      </c>
      <c r="BO275" s="126">
        <f>BO262*BO260^2/BO274</f>
        <v>0.26144950765385028</v>
      </c>
      <c r="BP275" s="126">
        <f>BP262*BP260^2/BP274</f>
        <v>0.26144950765385028</v>
      </c>
      <c r="BR275"/>
      <c r="BS275"/>
    </row>
    <row r="276" spans="4:71" outlineLevel="1">
      <c r="E276" s="63" t="s">
        <v>298</v>
      </c>
      <c r="J276" t="s">
        <v>86</v>
      </c>
      <c r="K276" s="103" t="str">
        <f t="array" ref="K276">IF(OR(L276:BM276&lt;0,L276:BM276&gt;1),"error","ok")</f>
        <v>ok</v>
      </c>
      <c r="Q276" s="126">
        <f>Q270*Q267/Q274</f>
        <v>1</v>
      </c>
      <c r="R276" s="126">
        <f t="shared" ref="R276:BM276" si="177">R270*R267/R274</f>
        <v>1</v>
      </c>
      <c r="S276" s="126">
        <f t="shared" si="177"/>
        <v>1</v>
      </c>
      <c r="T276" s="126">
        <f t="shared" si="177"/>
        <v>1</v>
      </c>
      <c r="U276" s="126">
        <f t="shared" si="177"/>
        <v>0.99175056556884011</v>
      </c>
      <c r="V276" s="126">
        <f t="shared" si="177"/>
        <v>0.96384202297366506</v>
      </c>
      <c r="W276" s="126">
        <f t="shared" si="177"/>
        <v>0.91300754569610976</v>
      </c>
      <c r="X276" s="126">
        <f t="shared" si="177"/>
        <v>0.8375657639338201</v>
      </c>
      <c r="Y276" s="126">
        <f t="shared" si="177"/>
        <v>0.73855937310781217</v>
      </c>
      <c r="Z276" s="126">
        <f t="shared" si="177"/>
        <v>0.73855300329643603</v>
      </c>
      <c r="AA276" s="126">
        <f t="shared" si="177"/>
        <v>0.73855120232620119</v>
      </c>
      <c r="AB276" s="126">
        <f t="shared" si="177"/>
        <v>0.73855069309814514</v>
      </c>
      <c r="AC276" s="126">
        <f t="shared" si="177"/>
        <v>0.73855054911043894</v>
      </c>
      <c r="AD276" s="126">
        <f t="shared" si="177"/>
        <v>0.73855050839673941</v>
      </c>
      <c r="AE276" s="126">
        <f t="shared" si="177"/>
        <v>0.73855049688459307</v>
      </c>
      <c r="AF276" s="126">
        <f t="shared" si="177"/>
        <v>0.73855049362943381</v>
      </c>
      <c r="AG276" s="126">
        <f t="shared" si="177"/>
        <v>0.73855049270900952</v>
      </c>
      <c r="AH276" s="126">
        <f t="shared" si="177"/>
        <v>0.73855049244875148</v>
      </c>
      <c r="AI276" s="126">
        <f t="shared" si="177"/>
        <v>0.73855049237516135</v>
      </c>
      <c r="AJ276" s="126">
        <f t="shared" si="177"/>
        <v>0.73855049235435299</v>
      </c>
      <c r="AK276" s="126">
        <f t="shared" si="177"/>
        <v>0.73855049234846937</v>
      </c>
      <c r="AL276" s="126">
        <f t="shared" si="177"/>
        <v>0.73855049234680559</v>
      </c>
      <c r="AM276" s="126">
        <f t="shared" si="177"/>
        <v>0.73855049234633519</v>
      </c>
      <c r="AN276" s="126">
        <f t="shared" si="177"/>
        <v>0.73855049234620207</v>
      </c>
      <c r="AO276" s="126">
        <f t="shared" si="177"/>
        <v>0.73855049234616466</v>
      </c>
      <c r="AP276" s="126">
        <f t="shared" si="177"/>
        <v>0.73855049234615389</v>
      </c>
      <c r="AQ276" s="126">
        <f t="shared" si="177"/>
        <v>0.738550492346151</v>
      </c>
      <c r="AR276" s="126">
        <f t="shared" si="177"/>
        <v>0.73855049234615</v>
      </c>
      <c r="AS276" s="126">
        <f t="shared" si="177"/>
        <v>0.73855049234614967</v>
      </c>
      <c r="AT276" s="126">
        <f t="shared" si="177"/>
        <v>0.73855049234614978</v>
      </c>
      <c r="AU276" s="126">
        <f t="shared" si="177"/>
        <v>0.73855049234614967</v>
      </c>
      <c r="AV276" s="126">
        <f t="shared" si="177"/>
        <v>0.73855049234614967</v>
      </c>
      <c r="AW276" s="126">
        <f t="shared" si="177"/>
        <v>0.73855049234614967</v>
      </c>
      <c r="AX276" s="126">
        <f t="shared" si="177"/>
        <v>0.73855049234614967</v>
      </c>
      <c r="AY276" s="126">
        <f t="shared" si="177"/>
        <v>0.73855049234614967</v>
      </c>
      <c r="AZ276" s="126">
        <f t="shared" si="177"/>
        <v>0.73855049234614967</v>
      </c>
      <c r="BA276" s="126">
        <f t="shared" si="177"/>
        <v>0.73855049234614967</v>
      </c>
      <c r="BB276" s="126">
        <f t="shared" si="177"/>
        <v>0.73855049234614967</v>
      </c>
      <c r="BC276" s="126">
        <f t="shared" si="177"/>
        <v>0.73855049234614967</v>
      </c>
      <c r="BD276" s="126">
        <f t="shared" si="177"/>
        <v>0.73855049234614967</v>
      </c>
      <c r="BE276" s="126">
        <f t="shared" si="177"/>
        <v>0.73855049234614967</v>
      </c>
      <c r="BF276" s="126">
        <f t="shared" si="177"/>
        <v>0.73855049234614967</v>
      </c>
      <c r="BG276" s="126">
        <f t="shared" si="177"/>
        <v>0.73855049234614967</v>
      </c>
      <c r="BH276" s="126">
        <f t="shared" si="177"/>
        <v>0.73855049234614967</v>
      </c>
      <c r="BI276" s="126">
        <f t="shared" si="177"/>
        <v>0.73855049234614967</v>
      </c>
      <c r="BJ276" s="126">
        <f t="shared" si="177"/>
        <v>0.73855049234614967</v>
      </c>
      <c r="BK276" s="126">
        <f t="shared" si="177"/>
        <v>0.73855049234614967</v>
      </c>
      <c r="BL276" s="126">
        <f t="shared" si="177"/>
        <v>0.73855049234614967</v>
      </c>
      <c r="BM276" s="126">
        <f t="shared" si="177"/>
        <v>0.73855049234614967</v>
      </c>
      <c r="BN276" s="126">
        <f>BN270*BN267/BN274</f>
        <v>0.73855049234614967</v>
      </c>
      <c r="BO276" s="126">
        <f>BO270*BO267/BO274</f>
        <v>0.73855049234614967</v>
      </c>
      <c r="BP276" s="126">
        <f>BP270*BP267/BP274</f>
        <v>0.73855049234614967</v>
      </c>
    </row>
    <row r="277" spans="4:71" outlineLevel="1">
      <c r="E277" s="83" t="s">
        <v>118</v>
      </c>
      <c r="K277" s="103" t="str">
        <f t="array" ref="K277">IF(AND(Q277:BM277=1),"ok","error")</f>
        <v>ok</v>
      </c>
      <c r="Q277" s="196">
        <f t="shared" ref="Q277:AV277" si="178">Q275+Q276*(Q257-1)</f>
        <v>1</v>
      </c>
      <c r="R277" s="196">
        <f t="shared" si="178"/>
        <v>1</v>
      </c>
      <c r="S277" s="196">
        <f t="shared" si="178"/>
        <v>1</v>
      </c>
      <c r="T277" s="196">
        <f t="shared" si="178"/>
        <v>1</v>
      </c>
      <c r="U277" s="196">
        <f t="shared" si="178"/>
        <v>1</v>
      </c>
      <c r="V277" s="196">
        <f t="shared" si="178"/>
        <v>0.99999999999999989</v>
      </c>
      <c r="W277" s="196">
        <f t="shared" si="178"/>
        <v>1</v>
      </c>
      <c r="X277" s="196">
        <f t="shared" si="178"/>
        <v>1</v>
      </c>
      <c r="Y277" s="196">
        <f t="shared" si="178"/>
        <v>1</v>
      </c>
      <c r="Z277" s="196">
        <f t="shared" si="178"/>
        <v>1</v>
      </c>
      <c r="AA277" s="196">
        <f t="shared" si="178"/>
        <v>1</v>
      </c>
      <c r="AB277" s="196">
        <f t="shared" si="178"/>
        <v>1</v>
      </c>
      <c r="AC277" s="196">
        <f t="shared" si="178"/>
        <v>0.99999999999999989</v>
      </c>
      <c r="AD277" s="196">
        <f t="shared" si="178"/>
        <v>1</v>
      </c>
      <c r="AE277" s="196">
        <f t="shared" si="178"/>
        <v>1</v>
      </c>
      <c r="AF277" s="196">
        <f t="shared" si="178"/>
        <v>0.99999999999999978</v>
      </c>
      <c r="AG277" s="196">
        <f t="shared" si="178"/>
        <v>1</v>
      </c>
      <c r="AH277" s="196">
        <f t="shared" si="178"/>
        <v>1</v>
      </c>
      <c r="AI277" s="196">
        <f t="shared" si="178"/>
        <v>1</v>
      </c>
      <c r="AJ277" s="196">
        <f t="shared" si="178"/>
        <v>1</v>
      </c>
      <c r="AK277" s="196">
        <f t="shared" si="178"/>
        <v>1</v>
      </c>
      <c r="AL277" s="196">
        <f t="shared" si="178"/>
        <v>1</v>
      </c>
      <c r="AM277" s="196">
        <f t="shared" si="178"/>
        <v>1</v>
      </c>
      <c r="AN277" s="196">
        <f t="shared" si="178"/>
        <v>0.99999999999999989</v>
      </c>
      <c r="AO277" s="196">
        <f t="shared" si="178"/>
        <v>1.0000000000000002</v>
      </c>
      <c r="AP277" s="196">
        <f t="shared" si="178"/>
        <v>1</v>
      </c>
      <c r="AQ277" s="196">
        <f t="shared" si="178"/>
        <v>1</v>
      </c>
      <c r="AR277" s="196">
        <f t="shared" si="178"/>
        <v>1</v>
      </c>
      <c r="AS277" s="196">
        <f t="shared" si="178"/>
        <v>0.99999999999999978</v>
      </c>
      <c r="AT277" s="196">
        <f t="shared" si="178"/>
        <v>1</v>
      </c>
      <c r="AU277" s="196">
        <f t="shared" si="178"/>
        <v>0.99999999999999989</v>
      </c>
      <c r="AV277" s="196">
        <f t="shared" si="178"/>
        <v>0.99999999999999989</v>
      </c>
      <c r="AW277" s="196">
        <f t="shared" ref="AW277:BM277" si="179">AW275+AW276*(AW257-1)</f>
        <v>1</v>
      </c>
      <c r="AX277" s="196">
        <f t="shared" si="179"/>
        <v>1</v>
      </c>
      <c r="AY277" s="196">
        <f t="shared" si="179"/>
        <v>1</v>
      </c>
      <c r="AZ277" s="196">
        <f t="shared" si="179"/>
        <v>1</v>
      </c>
      <c r="BA277" s="196">
        <f t="shared" si="179"/>
        <v>1</v>
      </c>
      <c r="BB277" s="196">
        <f t="shared" si="179"/>
        <v>1</v>
      </c>
      <c r="BC277" s="196">
        <f t="shared" si="179"/>
        <v>1</v>
      </c>
      <c r="BD277" s="196">
        <f t="shared" si="179"/>
        <v>1</v>
      </c>
      <c r="BE277" s="196">
        <f t="shared" si="179"/>
        <v>1</v>
      </c>
      <c r="BF277" s="196">
        <f t="shared" si="179"/>
        <v>1</v>
      </c>
      <c r="BG277" s="196">
        <f t="shared" si="179"/>
        <v>1</v>
      </c>
      <c r="BH277" s="196">
        <f t="shared" si="179"/>
        <v>1</v>
      </c>
      <c r="BI277" s="196">
        <f t="shared" si="179"/>
        <v>1</v>
      </c>
      <c r="BJ277" s="196">
        <f t="shared" si="179"/>
        <v>1</v>
      </c>
      <c r="BK277" s="196">
        <f t="shared" si="179"/>
        <v>1</v>
      </c>
      <c r="BL277" s="196">
        <f t="shared" si="179"/>
        <v>1</v>
      </c>
      <c r="BM277" s="196">
        <f t="shared" si="179"/>
        <v>1</v>
      </c>
      <c r="BN277" s="196">
        <f>BN275+BN276*(BN257-1)</f>
        <v>1</v>
      </c>
      <c r="BO277" s="196">
        <f>BO275+BO276*(BO257-1)</f>
        <v>1</v>
      </c>
      <c r="BP277" s="196">
        <f>BP275+BP276*(BP257-1)</f>
        <v>1</v>
      </c>
    </row>
    <row r="278" spans="4:71" outlineLevel="1"/>
    <row r="279" spans="4:71" outlineLevel="1">
      <c r="E279" s="77" t="s">
        <v>300</v>
      </c>
    </row>
    <row r="280" spans="4:71" outlineLevel="1">
      <c r="E280" s="63" t="s">
        <v>294</v>
      </c>
      <c r="K280" s="103" t="str">
        <f t="array" ref="K280">IF(OR(R280:BM280&lt;0,R280:BM280&gt;1),"error","ok")</f>
        <v>ok</v>
      </c>
      <c r="R280" s="126">
        <f t="shared" ref="R280:BM280" si="180">1-R274</f>
        <v>0</v>
      </c>
      <c r="S280" s="126">
        <f t="shared" si="180"/>
        <v>0</v>
      </c>
      <c r="T280" s="126">
        <f t="shared" si="180"/>
        <v>0</v>
      </c>
      <c r="U280" s="126">
        <f t="shared" si="180"/>
        <v>0.11147070070512388</v>
      </c>
      <c r="V280" s="126">
        <f t="shared" si="180"/>
        <v>0.20200803844811666</v>
      </c>
      <c r="W280" s="126">
        <f t="shared" si="180"/>
        <v>0.27471873846794281</v>
      </c>
      <c r="X280" s="126">
        <f t="shared" si="180"/>
        <v>0.33046599418280831</v>
      </c>
      <c r="Y280" s="126">
        <f t="shared" si="180"/>
        <v>0.36970607760698093</v>
      </c>
      <c r="Z280" s="126">
        <f t="shared" si="180"/>
        <v>0.36967961642042046</v>
      </c>
      <c r="AA280" s="126">
        <f t="shared" si="180"/>
        <v>0.36967213501313645</v>
      </c>
      <c r="AB280" s="126">
        <f t="shared" si="180"/>
        <v>0.36967001963799984</v>
      </c>
      <c r="AC280" s="126">
        <f t="shared" si="180"/>
        <v>0.36966942150190985</v>
      </c>
      <c r="AD280" s="126">
        <f t="shared" si="180"/>
        <v>0.36966925237409942</v>
      </c>
      <c r="AE280" s="126">
        <f t="shared" si="180"/>
        <v>0.36966920455176999</v>
      </c>
      <c r="AF280" s="126">
        <f t="shared" si="180"/>
        <v>0.36966919102959284</v>
      </c>
      <c r="AG280" s="126">
        <f t="shared" si="180"/>
        <v>0.36966918720607989</v>
      </c>
      <c r="AH280" s="126">
        <f t="shared" si="180"/>
        <v>0.36966918612494848</v>
      </c>
      <c r="AI280" s="126">
        <f t="shared" si="180"/>
        <v>0.36966918581924912</v>
      </c>
      <c r="AJ280" s="126">
        <f t="shared" si="180"/>
        <v>0.36966918573280994</v>
      </c>
      <c r="AK280" s="126">
        <f t="shared" si="180"/>
        <v>0.3696691857083686</v>
      </c>
      <c r="AL280" s="126">
        <f t="shared" si="180"/>
        <v>0.36966918570145746</v>
      </c>
      <c r="AM280" s="126">
        <f t="shared" si="180"/>
        <v>0.36966918569950336</v>
      </c>
      <c r="AN280" s="126">
        <f t="shared" si="180"/>
        <v>0.3696691856989508</v>
      </c>
      <c r="AO280" s="126">
        <f t="shared" si="180"/>
        <v>0.36966918569879459</v>
      </c>
      <c r="AP280" s="126">
        <f t="shared" si="180"/>
        <v>0.3696691856987504</v>
      </c>
      <c r="AQ280" s="126">
        <f t="shared" si="180"/>
        <v>0.36966918569873797</v>
      </c>
      <c r="AR280" s="126">
        <f t="shared" si="180"/>
        <v>0.36966918569873441</v>
      </c>
      <c r="AS280" s="126">
        <f t="shared" si="180"/>
        <v>0.3696691856987333</v>
      </c>
      <c r="AT280" s="126">
        <f t="shared" si="180"/>
        <v>0.36966918569873308</v>
      </c>
      <c r="AU280" s="126">
        <f t="shared" si="180"/>
        <v>0.36966918569873286</v>
      </c>
      <c r="AV280" s="126">
        <f t="shared" si="180"/>
        <v>0.36966918569873286</v>
      </c>
      <c r="AW280" s="126">
        <f t="shared" si="180"/>
        <v>0.36966918569873297</v>
      </c>
      <c r="AX280" s="126">
        <f t="shared" si="180"/>
        <v>0.36966918569873297</v>
      </c>
      <c r="AY280" s="126">
        <f t="shared" si="180"/>
        <v>0.36966918569873297</v>
      </c>
      <c r="AZ280" s="126">
        <f t="shared" si="180"/>
        <v>0.36966918569873297</v>
      </c>
      <c r="BA280" s="126">
        <f t="shared" si="180"/>
        <v>0.36966918569873297</v>
      </c>
      <c r="BB280" s="126">
        <f t="shared" si="180"/>
        <v>0.36966918569873297</v>
      </c>
      <c r="BC280" s="126">
        <f t="shared" si="180"/>
        <v>0.36966918569873297</v>
      </c>
      <c r="BD280" s="126">
        <f t="shared" si="180"/>
        <v>0.36966918569873297</v>
      </c>
      <c r="BE280" s="126">
        <f t="shared" si="180"/>
        <v>0.36966918569873297</v>
      </c>
      <c r="BF280" s="126">
        <f t="shared" si="180"/>
        <v>0.36966918569873297</v>
      </c>
      <c r="BG280" s="126">
        <f t="shared" si="180"/>
        <v>0.36966918569873297</v>
      </c>
      <c r="BH280" s="126">
        <f t="shared" si="180"/>
        <v>0.36966918569873297</v>
      </c>
      <c r="BI280" s="126">
        <f t="shared" si="180"/>
        <v>0.36966918569873297</v>
      </c>
      <c r="BJ280" s="126">
        <f t="shared" si="180"/>
        <v>0.36966918569873297</v>
      </c>
      <c r="BK280" s="126">
        <f t="shared" si="180"/>
        <v>0.36966918569873297</v>
      </c>
      <c r="BL280" s="126">
        <f t="shared" si="180"/>
        <v>0.36966918569873297</v>
      </c>
      <c r="BM280" s="126">
        <f t="shared" si="180"/>
        <v>0.36966918569873297</v>
      </c>
      <c r="BN280" s="126">
        <f>1-BN274</f>
        <v>0.36966918569873297</v>
      </c>
      <c r="BO280" s="126">
        <f>1-BO274</f>
        <v>0.36966918569873297</v>
      </c>
      <c r="BP280" s="126">
        <f>1-BP274</f>
        <v>0.36966918569873297</v>
      </c>
    </row>
    <row r="281" spans="4:71" outlineLevel="1">
      <c r="E281" s="63" t="s">
        <v>297</v>
      </c>
      <c r="K281" s="103" t="e">
        <f t="array" ref="K281">IF(OR(R281:BM281&lt;0,R281:BM281&gt;1),"error","ok")</f>
        <v>#DIV/0!</v>
      </c>
      <c r="S281" s="126">
        <f>IF(S260=0,0,S264*S260/S280)</f>
        <v>0</v>
      </c>
      <c r="T281" s="126" t="e">
        <f t="shared" ref="T281:BM281" si="181">T264*T260/T280</f>
        <v>#DIV/0!</v>
      </c>
      <c r="U281" s="126">
        <f t="shared" si="181"/>
        <v>0.58015366725267048</v>
      </c>
      <c r="V281" s="126">
        <f t="shared" si="181"/>
        <v>0.57000813369405112</v>
      </c>
      <c r="W281" s="126">
        <f t="shared" si="181"/>
        <v>0.5565910933176017</v>
      </c>
      <c r="X281" s="126">
        <f t="shared" si="181"/>
        <v>0.5424000000000001</v>
      </c>
      <c r="Y281" s="126">
        <f t="shared" si="181"/>
        <v>0.52802908479843447</v>
      </c>
      <c r="Z281" s="126">
        <f t="shared" si="181"/>
        <v>0.52803730603875842</v>
      </c>
      <c r="AA281" s="126">
        <f t="shared" si="181"/>
        <v>0.52803963044700486</v>
      </c>
      <c r="AB281" s="126">
        <f t="shared" si="181"/>
        <v>0.52804028767614397</v>
      </c>
      <c r="AC281" s="126">
        <f t="shared" si="181"/>
        <v>0.52804047351199845</v>
      </c>
      <c r="AD281" s="126">
        <f t="shared" si="181"/>
        <v>0.5280405260585902</v>
      </c>
      <c r="AE281" s="126">
        <f t="shared" si="181"/>
        <v>0.52804054091658681</v>
      </c>
      <c r="AF281" s="126">
        <f t="shared" si="181"/>
        <v>0.52804054511781395</v>
      </c>
      <c r="AG281" s="126">
        <f t="shared" si="181"/>
        <v>0.52804054630574737</v>
      </c>
      <c r="AH281" s="126">
        <f t="shared" si="181"/>
        <v>0.52804054664164568</v>
      </c>
      <c r="AI281" s="126">
        <f t="shared" si="181"/>
        <v>0.52804054673662404</v>
      </c>
      <c r="AJ281" s="126">
        <f t="shared" si="181"/>
        <v>0.52804054676347989</v>
      </c>
      <c r="AK281" s="126">
        <f t="shared" si="181"/>
        <v>0.52804054677107359</v>
      </c>
      <c r="AL281" s="126">
        <f t="shared" si="181"/>
        <v>0.52804054677322088</v>
      </c>
      <c r="AM281" s="126">
        <f t="shared" si="181"/>
        <v>0.52804054677382795</v>
      </c>
      <c r="AN281" s="126">
        <f t="shared" si="181"/>
        <v>0.5280405467739997</v>
      </c>
      <c r="AO281" s="126">
        <f t="shared" si="181"/>
        <v>0.5280405467740481</v>
      </c>
      <c r="AP281" s="126">
        <f t="shared" si="181"/>
        <v>0.52804054677406187</v>
      </c>
      <c r="AQ281" s="126">
        <f t="shared" si="181"/>
        <v>0.52804054677406587</v>
      </c>
      <c r="AR281" s="126">
        <f t="shared" si="181"/>
        <v>0.52804054677406675</v>
      </c>
      <c r="AS281" s="126">
        <f t="shared" si="181"/>
        <v>0.52804054677406731</v>
      </c>
      <c r="AT281" s="126">
        <f t="shared" si="181"/>
        <v>0.52804054677406731</v>
      </c>
      <c r="AU281" s="126">
        <f t="shared" si="181"/>
        <v>0.52804054677406753</v>
      </c>
      <c r="AV281" s="126">
        <f t="shared" si="181"/>
        <v>0.52804054677406753</v>
      </c>
      <c r="AW281" s="126">
        <f t="shared" si="181"/>
        <v>0.52804054677406731</v>
      </c>
      <c r="AX281" s="126">
        <f t="shared" si="181"/>
        <v>0.52804054677406731</v>
      </c>
      <c r="AY281" s="126">
        <f t="shared" si="181"/>
        <v>0.52804054677406731</v>
      </c>
      <c r="AZ281" s="126">
        <f t="shared" si="181"/>
        <v>0.52804054677406731</v>
      </c>
      <c r="BA281" s="126">
        <f t="shared" si="181"/>
        <v>0.52804054677406731</v>
      </c>
      <c r="BB281" s="126">
        <f t="shared" si="181"/>
        <v>0.52804054677406731</v>
      </c>
      <c r="BC281" s="126">
        <f t="shared" si="181"/>
        <v>0.52804054677406731</v>
      </c>
      <c r="BD281" s="126">
        <f t="shared" si="181"/>
        <v>0.52804054677406731</v>
      </c>
      <c r="BE281" s="126">
        <f t="shared" si="181"/>
        <v>0.52804054677406731</v>
      </c>
      <c r="BF281" s="126">
        <f t="shared" si="181"/>
        <v>0.52804054677406731</v>
      </c>
      <c r="BG281" s="126">
        <f t="shared" si="181"/>
        <v>0.52804054677406731</v>
      </c>
      <c r="BH281" s="126">
        <f t="shared" si="181"/>
        <v>0.52804054677406731</v>
      </c>
      <c r="BI281" s="126">
        <f t="shared" si="181"/>
        <v>0.52804054677406731</v>
      </c>
      <c r="BJ281" s="126">
        <f t="shared" si="181"/>
        <v>0.52804054677406731</v>
      </c>
      <c r="BK281" s="126">
        <f t="shared" si="181"/>
        <v>0.52804054677406731</v>
      </c>
      <c r="BL281" s="126">
        <f t="shared" si="181"/>
        <v>0.52804054677406731</v>
      </c>
      <c r="BM281" s="126">
        <f t="shared" si="181"/>
        <v>0.52804054677406731</v>
      </c>
      <c r="BN281" s="126">
        <f>BN264*BN260/BN280</f>
        <v>0.52804054677406731</v>
      </c>
      <c r="BO281" s="126">
        <f>BO264*BO260/BO280</f>
        <v>0.52804054677406731</v>
      </c>
      <c r="BP281" s="126">
        <f>BP264*BP260/BP280</f>
        <v>0.52804054677406731</v>
      </c>
    </row>
    <row r="282" spans="4:71" outlineLevel="1">
      <c r="E282" s="63" t="s">
        <v>298</v>
      </c>
      <c r="K282" s="103" t="e">
        <f t="array" ref="K282">IF(OR(R282:BM282&lt;0,R282:BM282&gt;1),"error","ok")</f>
        <v>#DIV/0!</v>
      </c>
      <c r="S282" s="126">
        <f>IF(S280=0,0,S271*S267/S280)</f>
        <v>0</v>
      </c>
      <c r="T282" s="126" t="e">
        <f t="shared" ref="T282:BM282" si="182">T271*T267/T280</f>
        <v>#DIV/0!</v>
      </c>
      <c r="U282" s="126">
        <f t="shared" si="182"/>
        <v>0.41984633274732946</v>
      </c>
      <c r="V282" s="126">
        <f t="shared" si="182"/>
        <v>0.42999186630594866</v>
      </c>
      <c r="W282" s="126">
        <f t="shared" si="182"/>
        <v>0.4434089066823983</v>
      </c>
      <c r="X282" s="126">
        <f t="shared" si="182"/>
        <v>0.45759999999999978</v>
      </c>
      <c r="Y282" s="126">
        <f t="shared" si="182"/>
        <v>0.4719709152015657</v>
      </c>
      <c r="Z282" s="126">
        <f t="shared" si="182"/>
        <v>0.47196269396124141</v>
      </c>
      <c r="AA282" s="126">
        <f t="shared" si="182"/>
        <v>0.47196036955299497</v>
      </c>
      <c r="AB282" s="126">
        <f t="shared" si="182"/>
        <v>0.47195971232385608</v>
      </c>
      <c r="AC282" s="126">
        <f t="shared" si="182"/>
        <v>0.47195952648800171</v>
      </c>
      <c r="AD282" s="126">
        <f t="shared" si="182"/>
        <v>0.47195947394141008</v>
      </c>
      <c r="AE282" s="126">
        <f t="shared" si="182"/>
        <v>0.47195945908341308</v>
      </c>
      <c r="AF282" s="126">
        <f t="shared" si="182"/>
        <v>0.47195945488218627</v>
      </c>
      <c r="AG282" s="126">
        <f t="shared" si="182"/>
        <v>0.47195945369425263</v>
      </c>
      <c r="AH282" s="126">
        <f t="shared" si="182"/>
        <v>0.47195945335835432</v>
      </c>
      <c r="AI282" s="126">
        <f t="shared" si="182"/>
        <v>0.47195945326337591</v>
      </c>
      <c r="AJ282" s="126">
        <f t="shared" si="182"/>
        <v>0.47195945323652011</v>
      </c>
      <c r="AK282" s="126">
        <f t="shared" si="182"/>
        <v>0.47195945322892635</v>
      </c>
      <c r="AL282" s="126">
        <f t="shared" si="182"/>
        <v>0.47195945322677907</v>
      </c>
      <c r="AM282" s="126">
        <f t="shared" si="182"/>
        <v>0.47195945322617194</v>
      </c>
      <c r="AN282" s="126">
        <f t="shared" si="182"/>
        <v>0.47195945322600041</v>
      </c>
      <c r="AO282" s="126">
        <f t="shared" si="182"/>
        <v>0.47195945322595168</v>
      </c>
      <c r="AP282" s="126">
        <f t="shared" si="182"/>
        <v>0.47195945322593813</v>
      </c>
      <c r="AQ282" s="126">
        <f t="shared" si="182"/>
        <v>0.47195945322593424</v>
      </c>
      <c r="AR282" s="126">
        <f t="shared" si="182"/>
        <v>0.47195945322593313</v>
      </c>
      <c r="AS282" s="126">
        <f t="shared" si="182"/>
        <v>0.47195945322593286</v>
      </c>
      <c r="AT282" s="126">
        <f t="shared" si="182"/>
        <v>0.47195945322593258</v>
      </c>
      <c r="AU282" s="126">
        <f t="shared" si="182"/>
        <v>0.47195945322593263</v>
      </c>
      <c r="AV282" s="126">
        <f t="shared" si="182"/>
        <v>0.47195945322593263</v>
      </c>
      <c r="AW282" s="126">
        <f t="shared" si="182"/>
        <v>0.47195945322593275</v>
      </c>
      <c r="AX282" s="126">
        <f t="shared" si="182"/>
        <v>0.47195945322593275</v>
      </c>
      <c r="AY282" s="126">
        <f t="shared" si="182"/>
        <v>0.47195945322593275</v>
      </c>
      <c r="AZ282" s="126">
        <f t="shared" si="182"/>
        <v>0.47195945322593275</v>
      </c>
      <c r="BA282" s="126">
        <f t="shared" si="182"/>
        <v>0.47195945322593275</v>
      </c>
      <c r="BB282" s="126">
        <f t="shared" si="182"/>
        <v>0.47195945322593275</v>
      </c>
      <c r="BC282" s="126">
        <f t="shared" si="182"/>
        <v>0.47195945322593275</v>
      </c>
      <c r="BD282" s="126">
        <f t="shared" si="182"/>
        <v>0.47195945322593275</v>
      </c>
      <c r="BE282" s="126">
        <f t="shared" si="182"/>
        <v>0.47195945322593275</v>
      </c>
      <c r="BF282" s="126">
        <f t="shared" si="182"/>
        <v>0.47195945322593275</v>
      </c>
      <c r="BG282" s="126">
        <f t="shared" si="182"/>
        <v>0.47195945322593275</v>
      </c>
      <c r="BH282" s="126">
        <f t="shared" si="182"/>
        <v>0.47195945322593275</v>
      </c>
      <c r="BI282" s="126">
        <f t="shared" si="182"/>
        <v>0.47195945322593275</v>
      </c>
      <c r="BJ282" s="126">
        <f t="shared" si="182"/>
        <v>0.47195945322593275</v>
      </c>
      <c r="BK282" s="126">
        <f t="shared" si="182"/>
        <v>0.47195945322593275</v>
      </c>
      <c r="BL282" s="126">
        <f t="shared" si="182"/>
        <v>0.47195945322593275</v>
      </c>
      <c r="BM282" s="126">
        <f t="shared" si="182"/>
        <v>0.47195945322593275</v>
      </c>
      <c r="BN282" s="126">
        <f>BN271*BN267/BN280</f>
        <v>0.47195945322593275</v>
      </c>
      <c r="BO282" s="126">
        <f>BO271*BO267/BO280</f>
        <v>0.47195945322593275</v>
      </c>
      <c r="BP282" s="126">
        <f>BP271*BP267/BP280</f>
        <v>0.47195945322593275</v>
      </c>
    </row>
    <row r="283" spans="4:71" outlineLevel="1">
      <c r="E283" s="83" t="s">
        <v>118</v>
      </c>
      <c r="K283" s="103" t="e">
        <f t="array" ref="K283">IF(OR(R283:BM283&lt;0,R283:BM283&gt;1),"error","ok")</f>
        <v>#DIV/0!</v>
      </c>
      <c r="S283" s="196">
        <f t="shared" ref="S283:BM283" si="183">ROUND(S281+S282*(S257-1),5)</f>
        <v>0</v>
      </c>
      <c r="T283" s="196" t="e">
        <f t="shared" si="183"/>
        <v>#DIV/0!</v>
      </c>
      <c r="U283" s="196">
        <f t="shared" si="183"/>
        <v>1</v>
      </c>
      <c r="V283" s="196">
        <f t="shared" si="183"/>
        <v>1</v>
      </c>
      <c r="W283" s="196">
        <f t="shared" si="183"/>
        <v>1</v>
      </c>
      <c r="X283" s="196">
        <f t="shared" si="183"/>
        <v>1</v>
      </c>
      <c r="Y283" s="196">
        <f t="shared" si="183"/>
        <v>1</v>
      </c>
      <c r="Z283" s="196">
        <f t="shared" si="183"/>
        <v>1</v>
      </c>
      <c r="AA283" s="196">
        <f t="shared" si="183"/>
        <v>1</v>
      </c>
      <c r="AB283" s="196">
        <f t="shared" si="183"/>
        <v>1</v>
      </c>
      <c r="AC283" s="196">
        <f t="shared" si="183"/>
        <v>1</v>
      </c>
      <c r="AD283" s="196">
        <f t="shared" si="183"/>
        <v>1</v>
      </c>
      <c r="AE283" s="196">
        <f t="shared" si="183"/>
        <v>1</v>
      </c>
      <c r="AF283" s="196">
        <f t="shared" si="183"/>
        <v>1</v>
      </c>
      <c r="AG283" s="196">
        <f t="shared" si="183"/>
        <v>1</v>
      </c>
      <c r="AH283" s="196">
        <f t="shared" si="183"/>
        <v>1</v>
      </c>
      <c r="AI283" s="196">
        <f t="shared" si="183"/>
        <v>1</v>
      </c>
      <c r="AJ283" s="196">
        <f t="shared" si="183"/>
        <v>1</v>
      </c>
      <c r="AK283" s="196">
        <f t="shared" si="183"/>
        <v>1</v>
      </c>
      <c r="AL283" s="196">
        <f t="shared" si="183"/>
        <v>1</v>
      </c>
      <c r="AM283" s="196">
        <f t="shared" si="183"/>
        <v>1</v>
      </c>
      <c r="AN283" s="196">
        <f t="shared" si="183"/>
        <v>1</v>
      </c>
      <c r="AO283" s="196">
        <f t="shared" si="183"/>
        <v>1</v>
      </c>
      <c r="AP283" s="196">
        <f t="shared" si="183"/>
        <v>1</v>
      </c>
      <c r="AQ283" s="196">
        <f t="shared" si="183"/>
        <v>1</v>
      </c>
      <c r="AR283" s="196">
        <f t="shared" si="183"/>
        <v>1</v>
      </c>
      <c r="AS283" s="196">
        <f t="shared" si="183"/>
        <v>1</v>
      </c>
      <c r="AT283" s="196">
        <f t="shared" si="183"/>
        <v>1</v>
      </c>
      <c r="AU283" s="196">
        <f t="shared" si="183"/>
        <v>1</v>
      </c>
      <c r="AV283" s="196">
        <f t="shared" si="183"/>
        <v>1</v>
      </c>
      <c r="AW283" s="196">
        <f t="shared" si="183"/>
        <v>1</v>
      </c>
      <c r="AX283" s="196">
        <f t="shared" si="183"/>
        <v>1</v>
      </c>
      <c r="AY283" s="196">
        <f t="shared" si="183"/>
        <v>1</v>
      </c>
      <c r="AZ283" s="196">
        <f t="shared" si="183"/>
        <v>1</v>
      </c>
      <c r="BA283" s="196">
        <f t="shared" si="183"/>
        <v>1</v>
      </c>
      <c r="BB283" s="196">
        <f t="shared" si="183"/>
        <v>1</v>
      </c>
      <c r="BC283" s="196">
        <f t="shared" si="183"/>
        <v>1</v>
      </c>
      <c r="BD283" s="196">
        <f t="shared" si="183"/>
        <v>1</v>
      </c>
      <c r="BE283" s="196">
        <f t="shared" si="183"/>
        <v>1</v>
      </c>
      <c r="BF283" s="196">
        <f t="shared" si="183"/>
        <v>1</v>
      </c>
      <c r="BG283" s="196">
        <f t="shared" si="183"/>
        <v>1</v>
      </c>
      <c r="BH283" s="196">
        <f t="shared" si="183"/>
        <v>1</v>
      </c>
      <c r="BI283" s="196">
        <f t="shared" si="183"/>
        <v>1</v>
      </c>
      <c r="BJ283" s="196">
        <f t="shared" si="183"/>
        <v>1</v>
      </c>
      <c r="BK283" s="196">
        <f t="shared" si="183"/>
        <v>1</v>
      </c>
      <c r="BL283" s="196">
        <f t="shared" si="183"/>
        <v>1</v>
      </c>
      <c r="BM283" s="196">
        <f t="shared" si="183"/>
        <v>1</v>
      </c>
      <c r="BN283" s="196">
        <f>ROUND(BN281+BN282*(BN257-1),5)</f>
        <v>1</v>
      </c>
      <c r="BO283" s="196">
        <f>ROUND(BO281+BO282*(BO257-1),5)</f>
        <v>1</v>
      </c>
      <c r="BP283" s="196">
        <f>ROUND(BP281+BP282*(BP257-1),5)</f>
        <v>1</v>
      </c>
    </row>
    <row r="284" spans="4:71" outlineLevel="1">
      <c r="Q284" s="105"/>
    </row>
    <row r="285" spans="4:71" outlineLevel="1">
      <c r="D285" s="77" t="s">
        <v>301</v>
      </c>
      <c r="Q285" s="105"/>
    </row>
    <row r="286" spans="4:71" outlineLevel="1">
      <c r="D286" s="77"/>
      <c r="E286" t="s">
        <v>14</v>
      </c>
      <c r="G286" s="60"/>
      <c r="L286" s="178">
        <f t="shared" ref="L286:Z286" si="184">L737/(L737+L740)</f>
        <v>0.84856590037958524</v>
      </c>
      <c r="M286" s="178">
        <f t="shared" si="184"/>
        <v>0.83802096870001208</v>
      </c>
      <c r="N286" s="178">
        <f t="shared" si="184"/>
        <v>0.8469271480098608</v>
      </c>
      <c r="O286" s="178">
        <f t="shared" si="184"/>
        <v>0.84359830640336675</v>
      </c>
      <c r="P286" s="178">
        <f t="shared" si="184"/>
        <v>0.84286407020970777</v>
      </c>
      <c r="Q286" s="178">
        <f t="shared" si="184"/>
        <v>0.83950939479896403</v>
      </c>
      <c r="R286" s="178">
        <f t="shared" si="184"/>
        <v>0.82861233604127471</v>
      </c>
      <c r="S286" s="178">
        <f t="shared" si="184"/>
        <v>0.81212241126096374</v>
      </c>
      <c r="T286" s="178">
        <f t="shared" si="184"/>
        <v>0.78997211128634182</v>
      </c>
      <c r="U286" s="178">
        <f t="shared" si="184"/>
        <v>0.77329358967873052</v>
      </c>
      <c r="V286" s="178">
        <f t="shared" si="184"/>
        <v>0.73953512285360845</v>
      </c>
      <c r="W286" s="178">
        <f t="shared" si="184"/>
        <v>0.72141380278072564</v>
      </c>
      <c r="X286" s="178">
        <f t="shared" si="184"/>
        <v>0.70825871783424055</v>
      </c>
      <c r="Y286" s="178">
        <f t="shared" si="184"/>
        <v>0.67416008805847227</v>
      </c>
      <c r="Z286" s="178">
        <f t="shared" si="184"/>
        <v>0.65469267763589167</v>
      </c>
      <c r="AA286" s="189">
        <f t="shared" ref="AA286:BN286" si="185">Z286</f>
        <v>0.65469267763589167</v>
      </c>
      <c r="AB286" s="189">
        <f t="shared" si="185"/>
        <v>0.65469267763589167</v>
      </c>
      <c r="AC286" s="189">
        <f t="shared" si="185"/>
        <v>0.65469267763589167</v>
      </c>
      <c r="AD286" s="189">
        <f t="shared" si="185"/>
        <v>0.65469267763589167</v>
      </c>
      <c r="AE286" s="189">
        <f t="shared" si="185"/>
        <v>0.65469267763589167</v>
      </c>
      <c r="AF286" s="189">
        <f t="shared" si="185"/>
        <v>0.65469267763589167</v>
      </c>
      <c r="AG286" s="189">
        <f t="shared" si="185"/>
        <v>0.65469267763589167</v>
      </c>
      <c r="AH286" s="189">
        <f t="shared" si="185"/>
        <v>0.65469267763589167</v>
      </c>
      <c r="AI286" s="189">
        <f t="shared" si="185"/>
        <v>0.65469267763589167</v>
      </c>
      <c r="AJ286" s="189">
        <f t="shared" si="185"/>
        <v>0.65469267763589167</v>
      </c>
      <c r="AK286" s="189">
        <f t="shared" si="185"/>
        <v>0.65469267763589167</v>
      </c>
      <c r="AL286" s="189">
        <f t="shared" si="185"/>
        <v>0.65469267763589167</v>
      </c>
      <c r="AM286" s="189">
        <f t="shared" si="185"/>
        <v>0.65469267763589167</v>
      </c>
      <c r="AN286" s="189">
        <f t="shared" si="185"/>
        <v>0.65469267763589167</v>
      </c>
      <c r="AO286" s="189">
        <f t="shared" si="185"/>
        <v>0.65469267763589167</v>
      </c>
      <c r="AP286" s="189">
        <f t="shared" si="185"/>
        <v>0.65469267763589167</v>
      </c>
      <c r="AQ286" s="189">
        <f t="shared" si="185"/>
        <v>0.65469267763589167</v>
      </c>
      <c r="AR286" s="189">
        <f t="shared" si="185"/>
        <v>0.65469267763589167</v>
      </c>
      <c r="AS286" s="189">
        <f t="shared" si="185"/>
        <v>0.65469267763589167</v>
      </c>
      <c r="AT286" s="189">
        <f t="shared" si="185"/>
        <v>0.65469267763589167</v>
      </c>
      <c r="AU286" s="189">
        <f t="shared" si="185"/>
        <v>0.65469267763589167</v>
      </c>
      <c r="AV286" s="189">
        <f t="shared" si="185"/>
        <v>0.65469267763589167</v>
      </c>
      <c r="AW286" s="189">
        <f t="shared" si="185"/>
        <v>0.65469267763589167</v>
      </c>
      <c r="AX286" s="189">
        <f t="shared" si="185"/>
        <v>0.65469267763589167</v>
      </c>
      <c r="AY286" s="189">
        <f t="shared" si="185"/>
        <v>0.65469267763589167</v>
      </c>
      <c r="AZ286" s="189">
        <f t="shared" si="185"/>
        <v>0.65469267763589167</v>
      </c>
      <c r="BA286" s="189">
        <f t="shared" si="185"/>
        <v>0.65469267763589167</v>
      </c>
      <c r="BB286" s="189">
        <f t="shared" si="185"/>
        <v>0.65469267763589167</v>
      </c>
      <c r="BC286" s="189">
        <f t="shared" si="185"/>
        <v>0.65469267763589167</v>
      </c>
      <c r="BD286" s="189">
        <f t="shared" si="185"/>
        <v>0.65469267763589167</v>
      </c>
      <c r="BE286" s="189">
        <f t="shared" si="185"/>
        <v>0.65469267763589167</v>
      </c>
      <c r="BF286" s="189">
        <f t="shared" si="185"/>
        <v>0.65469267763589167</v>
      </c>
      <c r="BG286" s="189">
        <f t="shared" si="185"/>
        <v>0.65469267763589167</v>
      </c>
      <c r="BH286" s="189">
        <f t="shared" si="185"/>
        <v>0.65469267763589167</v>
      </c>
      <c r="BI286" s="189">
        <f t="shared" si="185"/>
        <v>0.65469267763589167</v>
      </c>
      <c r="BJ286" s="189">
        <f t="shared" si="185"/>
        <v>0.65469267763589167</v>
      </c>
      <c r="BK286" s="189">
        <f t="shared" si="185"/>
        <v>0.65469267763589167</v>
      </c>
      <c r="BL286" s="189">
        <f t="shared" si="185"/>
        <v>0.65469267763589167</v>
      </c>
      <c r="BM286" s="189">
        <f t="shared" si="185"/>
        <v>0.65469267763589167</v>
      </c>
      <c r="BN286" s="189">
        <f t="shared" si="185"/>
        <v>0.65469267763589167</v>
      </c>
      <c r="BO286" s="189">
        <f>BN286</f>
        <v>0.65469267763589167</v>
      </c>
      <c r="BP286" s="189">
        <f>BO286</f>
        <v>0.65469267763589167</v>
      </c>
    </row>
    <row r="287" spans="4:71" outlineLevel="1">
      <c r="D287" s="77"/>
      <c r="E287" t="s">
        <v>302</v>
      </c>
      <c r="G287" s="60"/>
      <c r="L287" s="178">
        <f t="shared" ref="L287:AQ287" si="186">1-L286</f>
        <v>0.15143409962041476</v>
      </c>
      <c r="M287" s="178">
        <f t="shared" si="186"/>
        <v>0.16197903129998792</v>
      </c>
      <c r="N287" s="178">
        <f t="shared" si="186"/>
        <v>0.1530728519901392</v>
      </c>
      <c r="O287" s="178">
        <f t="shared" si="186"/>
        <v>0.15640169359663325</v>
      </c>
      <c r="P287" s="178">
        <f t="shared" si="186"/>
        <v>0.15713592979029223</v>
      </c>
      <c r="Q287" s="178">
        <f t="shared" si="186"/>
        <v>0.16049060520103597</v>
      </c>
      <c r="R287" s="178">
        <f t="shared" si="186"/>
        <v>0.17138766395872529</v>
      </c>
      <c r="S287" s="178">
        <f t="shared" si="186"/>
        <v>0.18787758873903626</v>
      </c>
      <c r="T287" s="178">
        <f t="shared" si="186"/>
        <v>0.21002788871365818</v>
      </c>
      <c r="U287" s="178">
        <f t="shared" si="186"/>
        <v>0.22670641032126948</v>
      </c>
      <c r="V287" s="178">
        <f t="shared" si="186"/>
        <v>0.26046487714639155</v>
      </c>
      <c r="W287" s="178">
        <f t="shared" si="186"/>
        <v>0.27858619721927436</v>
      </c>
      <c r="X287" s="178">
        <f t="shared" si="186"/>
        <v>0.29174128216575945</v>
      </c>
      <c r="Y287" s="178">
        <f t="shared" si="186"/>
        <v>0.32583991194152773</v>
      </c>
      <c r="Z287" s="178">
        <f t="shared" si="186"/>
        <v>0.34530732236410833</v>
      </c>
      <c r="AA287" s="178">
        <f t="shared" si="186"/>
        <v>0.34530732236410833</v>
      </c>
      <c r="AB287" s="178">
        <f t="shared" si="186"/>
        <v>0.34530732236410833</v>
      </c>
      <c r="AC287" s="178">
        <f t="shared" si="186"/>
        <v>0.34530732236410833</v>
      </c>
      <c r="AD287" s="178">
        <f t="shared" si="186"/>
        <v>0.34530732236410833</v>
      </c>
      <c r="AE287" s="178">
        <f t="shared" si="186"/>
        <v>0.34530732236410833</v>
      </c>
      <c r="AF287" s="178">
        <f t="shared" si="186"/>
        <v>0.34530732236410833</v>
      </c>
      <c r="AG287" s="178">
        <f t="shared" si="186"/>
        <v>0.34530732236410833</v>
      </c>
      <c r="AH287" s="178">
        <f t="shared" si="186"/>
        <v>0.34530732236410833</v>
      </c>
      <c r="AI287" s="178">
        <f t="shared" si="186"/>
        <v>0.34530732236410833</v>
      </c>
      <c r="AJ287" s="178">
        <f t="shared" si="186"/>
        <v>0.34530732236410833</v>
      </c>
      <c r="AK287" s="178">
        <f t="shared" si="186"/>
        <v>0.34530732236410833</v>
      </c>
      <c r="AL287" s="178">
        <f t="shared" si="186"/>
        <v>0.34530732236410833</v>
      </c>
      <c r="AM287" s="178">
        <f t="shared" si="186"/>
        <v>0.34530732236410833</v>
      </c>
      <c r="AN287" s="178">
        <f t="shared" si="186"/>
        <v>0.34530732236410833</v>
      </c>
      <c r="AO287" s="178">
        <f t="shared" si="186"/>
        <v>0.34530732236410833</v>
      </c>
      <c r="AP287" s="178">
        <f t="shared" si="186"/>
        <v>0.34530732236410833</v>
      </c>
      <c r="AQ287" s="178">
        <f t="shared" si="186"/>
        <v>0.34530732236410833</v>
      </c>
      <c r="AR287" s="178">
        <f t="shared" ref="AR287:BM287" si="187">1-AR286</f>
        <v>0.34530732236410833</v>
      </c>
      <c r="AS287" s="178">
        <f t="shared" si="187"/>
        <v>0.34530732236410833</v>
      </c>
      <c r="AT287" s="178">
        <f t="shared" si="187"/>
        <v>0.34530732236410833</v>
      </c>
      <c r="AU287" s="178">
        <f t="shared" si="187"/>
        <v>0.34530732236410833</v>
      </c>
      <c r="AV287" s="178">
        <f t="shared" si="187"/>
        <v>0.34530732236410833</v>
      </c>
      <c r="AW287" s="178">
        <f t="shared" si="187"/>
        <v>0.34530732236410833</v>
      </c>
      <c r="AX287" s="178">
        <f t="shared" si="187"/>
        <v>0.34530732236410833</v>
      </c>
      <c r="AY287" s="178">
        <f t="shared" si="187"/>
        <v>0.34530732236410833</v>
      </c>
      <c r="AZ287" s="178">
        <f t="shared" si="187"/>
        <v>0.34530732236410833</v>
      </c>
      <c r="BA287" s="178">
        <f t="shared" si="187"/>
        <v>0.34530732236410833</v>
      </c>
      <c r="BB287" s="178">
        <f t="shared" si="187"/>
        <v>0.34530732236410833</v>
      </c>
      <c r="BC287" s="178">
        <f t="shared" si="187"/>
        <v>0.34530732236410833</v>
      </c>
      <c r="BD287" s="178">
        <f t="shared" si="187"/>
        <v>0.34530732236410833</v>
      </c>
      <c r="BE287" s="178">
        <f t="shared" si="187"/>
        <v>0.34530732236410833</v>
      </c>
      <c r="BF287" s="178">
        <f t="shared" si="187"/>
        <v>0.34530732236410833</v>
      </c>
      <c r="BG287" s="178">
        <f t="shared" si="187"/>
        <v>0.34530732236410833</v>
      </c>
      <c r="BH287" s="178">
        <f t="shared" si="187"/>
        <v>0.34530732236410833</v>
      </c>
      <c r="BI287" s="178">
        <f t="shared" si="187"/>
        <v>0.34530732236410833</v>
      </c>
      <c r="BJ287" s="178">
        <f t="shared" si="187"/>
        <v>0.34530732236410833</v>
      </c>
      <c r="BK287" s="178">
        <f t="shared" si="187"/>
        <v>0.34530732236410833</v>
      </c>
      <c r="BL287" s="178">
        <f t="shared" si="187"/>
        <v>0.34530732236410833</v>
      </c>
      <c r="BM287" s="178">
        <f t="shared" si="187"/>
        <v>0.34530732236410833</v>
      </c>
      <c r="BN287" s="178">
        <f>1-BN286</f>
        <v>0.34530732236410833</v>
      </c>
      <c r="BO287" s="178">
        <f>1-BO286</f>
        <v>0.34530732236410833</v>
      </c>
      <c r="BP287" s="178">
        <f>1-BP286</f>
        <v>0.34530732236410833</v>
      </c>
    </row>
    <row r="288" spans="4:71" outlineLevel="1">
      <c r="Q288" s="105"/>
    </row>
    <row r="289" spans="3:68" outlineLevel="1">
      <c r="C289" s="90" t="s">
        <v>253</v>
      </c>
    </row>
    <row r="290" spans="3:68" outlineLevel="1"/>
    <row r="291" spans="3:68" outlineLevel="1">
      <c r="D291" s="77" t="s">
        <v>255</v>
      </c>
    </row>
    <row r="292" spans="3:68" outlineLevel="1">
      <c r="E292" s="77" t="s">
        <v>237</v>
      </c>
    </row>
    <row r="293" spans="3:68" outlineLevel="1">
      <c r="E293" s="82" t="s">
        <v>232</v>
      </c>
      <c r="Q293" s="126">
        <f t="shared" ref="Q293:AV293" si="188">Q173/Q$168</f>
        <v>8.265078802161073E-2</v>
      </c>
      <c r="R293" s="126">
        <f t="shared" si="188"/>
        <v>8.7949240667743747E-2</v>
      </c>
      <c r="S293" s="126">
        <f t="shared" si="188"/>
        <v>7.7102072336052305E-2</v>
      </c>
      <c r="T293" s="126">
        <f t="shared" si="188"/>
        <v>6.5426774892386089E-2</v>
      </c>
      <c r="U293" s="126">
        <f t="shared" si="188"/>
        <v>6.1891171395114984E-2</v>
      </c>
      <c r="V293" s="126">
        <f t="shared" si="188"/>
        <v>6.5930416584776913E-2</v>
      </c>
      <c r="W293" s="126">
        <f t="shared" si="188"/>
        <v>7.6383761950917853E-2</v>
      </c>
      <c r="X293" s="126">
        <f t="shared" si="188"/>
        <v>9.3603058640029019E-2</v>
      </c>
      <c r="Y293" s="126">
        <f t="shared" si="188"/>
        <v>9.7255419589572165E-2</v>
      </c>
      <c r="Z293" s="126">
        <f t="shared" si="188"/>
        <v>9.8977470132918161E-2</v>
      </c>
      <c r="AA293" s="126">
        <f t="shared" si="188"/>
        <v>9.9239030117019525E-2</v>
      </c>
      <c r="AB293" s="126">
        <f t="shared" si="188"/>
        <v>9.3649187101537065E-2</v>
      </c>
      <c r="AC293" s="126">
        <f t="shared" si="188"/>
        <v>8.6084799708077892E-2</v>
      </c>
      <c r="AD293" s="126">
        <f t="shared" si="188"/>
        <v>7.7683277274604084E-2</v>
      </c>
      <c r="AE293" s="126">
        <f t="shared" si="188"/>
        <v>6.8736461282304262E-2</v>
      </c>
      <c r="AF293" s="126">
        <f t="shared" si="188"/>
        <v>5.9614401763936523E-2</v>
      </c>
      <c r="AG293" s="126">
        <f t="shared" si="188"/>
        <v>5.0660769524190609E-2</v>
      </c>
      <c r="AH293" s="126">
        <f t="shared" si="188"/>
        <v>4.2171071489473952E-2</v>
      </c>
      <c r="AI293" s="126">
        <f t="shared" si="188"/>
        <v>3.4376898137620675E-2</v>
      </c>
      <c r="AJ293" s="126">
        <f t="shared" si="188"/>
        <v>3.3820954316976931E-2</v>
      </c>
      <c r="AK293" s="126">
        <f t="shared" si="188"/>
        <v>3.3552965465431593E-2</v>
      </c>
      <c r="AL293" s="126">
        <f t="shared" si="188"/>
        <v>3.3295269018992449E-2</v>
      </c>
      <c r="AM293" s="126">
        <f t="shared" si="188"/>
        <v>3.3048111219592731E-2</v>
      </c>
      <c r="AN293" s="126">
        <f t="shared" si="188"/>
        <v>3.2811172409340901E-2</v>
      </c>
      <c r="AO293" s="126">
        <f t="shared" si="188"/>
        <v>3.2583936671618796E-2</v>
      </c>
      <c r="AP293" s="126">
        <f t="shared" si="188"/>
        <v>3.2365573735203795E-2</v>
      </c>
      <c r="AQ293" s="126">
        <f t="shared" si="188"/>
        <v>3.2155263983713704E-2</v>
      </c>
      <c r="AR293" s="126">
        <f t="shared" si="188"/>
        <v>3.1953125595248565E-2</v>
      </c>
      <c r="AS293" s="126">
        <f t="shared" si="188"/>
        <v>3.1759403856382394E-2</v>
      </c>
      <c r="AT293" s="126">
        <f t="shared" si="188"/>
        <v>3.157381088635812E-2</v>
      </c>
      <c r="AU293" s="126">
        <f t="shared" si="188"/>
        <v>3.1396012204919589E-2</v>
      </c>
      <c r="AV293" s="126">
        <f t="shared" si="188"/>
        <v>3.1225867173323006E-2</v>
      </c>
      <c r="AW293" s="126">
        <f t="shared" ref="AW293:BN293" si="189">AW173/AW$168</f>
        <v>3.106332614543203E-2</v>
      </c>
      <c r="AX293" s="126">
        <f t="shared" si="189"/>
        <v>3.0908232513812691E-2</v>
      </c>
      <c r="AY293" s="126">
        <f t="shared" si="189"/>
        <v>3.0760314663279331E-2</v>
      </c>
      <c r="AZ293" s="126">
        <f t="shared" si="189"/>
        <v>3.0619314655255015E-2</v>
      </c>
      <c r="BA293" s="126">
        <f t="shared" si="189"/>
        <v>3.0485117244649886E-2</v>
      </c>
      <c r="BB293" s="126">
        <f t="shared" si="189"/>
        <v>3.0357681251057887E-2</v>
      </c>
      <c r="BC293" s="126">
        <f t="shared" si="189"/>
        <v>3.0236879360208784E-2</v>
      </c>
      <c r="BD293" s="126">
        <f t="shared" si="189"/>
        <v>3.0122481929832058E-2</v>
      </c>
      <c r="BE293" s="126">
        <f t="shared" si="189"/>
        <v>3.0014258342070558E-2</v>
      </c>
      <c r="BF293" s="126">
        <f t="shared" si="189"/>
        <v>2.991208153977909E-2</v>
      </c>
      <c r="BG293" s="126">
        <f t="shared" si="189"/>
        <v>2.9815881678533496E-2</v>
      </c>
      <c r="BH293" s="126">
        <f t="shared" si="189"/>
        <v>2.9725523497542712E-2</v>
      </c>
      <c r="BI293" s="126">
        <f t="shared" si="189"/>
        <v>2.9642593229852746E-2</v>
      </c>
      <c r="BJ293" s="126">
        <f t="shared" si="189"/>
        <v>2.9585425400549984E-2</v>
      </c>
      <c r="BK293" s="126">
        <f t="shared" si="189"/>
        <v>2.9549421158197805E-2</v>
      </c>
      <c r="BL293" s="126">
        <f t="shared" si="189"/>
        <v>2.9513456948764852E-2</v>
      </c>
      <c r="BM293" s="126">
        <f t="shared" si="189"/>
        <v>2.9477532736893231E-2</v>
      </c>
      <c r="BN293" s="126">
        <f t="shared" si="189"/>
        <v>2.9441648487233876E-2</v>
      </c>
      <c r="BO293" s="126">
        <f>BO173/BO$168</f>
        <v>2.940580416444662E-2</v>
      </c>
      <c r="BP293" s="126">
        <f>BP173/BP$168</f>
        <v>2.9369999733200276E-2</v>
      </c>
    </row>
    <row r="294" spans="3:68" outlineLevel="1">
      <c r="E294" s="82" t="s">
        <v>231</v>
      </c>
      <c r="Q294" s="126">
        <f t="shared" ref="Q294:AV294" si="190">Q172/Q$168</f>
        <v>4.1325394010805361E-3</v>
      </c>
      <c r="R294" s="126">
        <f t="shared" si="190"/>
        <v>4.3974620333871875E-3</v>
      </c>
      <c r="S294" s="126">
        <f t="shared" si="190"/>
        <v>3.8551036168026154E-3</v>
      </c>
      <c r="T294" s="126">
        <f t="shared" si="190"/>
        <v>3.2713387446193045E-3</v>
      </c>
      <c r="U294" s="126">
        <f t="shared" si="190"/>
        <v>3.0945585697557494E-3</v>
      </c>
      <c r="V294" s="126">
        <f t="shared" si="190"/>
        <v>3.2965208292388458E-3</v>
      </c>
      <c r="W294" s="126">
        <f t="shared" si="190"/>
        <v>3.8191880975458926E-3</v>
      </c>
      <c r="X294" s="126">
        <f t="shared" si="190"/>
        <v>4.6801529320014516E-3</v>
      </c>
      <c r="Y294" s="126">
        <f t="shared" si="190"/>
        <v>4.8627709794786091E-3</v>
      </c>
      <c r="Z294" s="126">
        <f t="shared" si="190"/>
        <v>4.9488735066459087E-3</v>
      </c>
      <c r="AA294" s="126">
        <f t="shared" si="190"/>
        <v>4.9619515058509766E-3</v>
      </c>
      <c r="AB294" s="126">
        <f t="shared" si="190"/>
        <v>4.6824593550768533E-3</v>
      </c>
      <c r="AC294" s="126">
        <f t="shared" si="190"/>
        <v>4.3042399854038953E-3</v>
      </c>
      <c r="AD294" s="126">
        <f t="shared" si="190"/>
        <v>3.8841638637302041E-3</v>
      </c>
      <c r="AE294" s="126">
        <f t="shared" si="190"/>
        <v>3.436823064115213E-3</v>
      </c>
      <c r="AF294" s="126">
        <f t="shared" si="190"/>
        <v>2.9807200881968266E-3</v>
      </c>
      <c r="AG294" s="126">
        <f t="shared" si="190"/>
        <v>2.5330384762095306E-3</v>
      </c>
      <c r="AH294" s="126">
        <f t="shared" si="190"/>
        <v>2.1085535744736978E-3</v>
      </c>
      <c r="AI294" s="126">
        <f t="shared" si="190"/>
        <v>1.7188449068810338E-3</v>
      </c>
      <c r="AJ294" s="126">
        <f t="shared" si="190"/>
        <v>1.6910477158488468E-3</v>
      </c>
      <c r="AK294" s="126">
        <f t="shared" si="190"/>
        <v>1.67764827327158E-3</v>
      </c>
      <c r="AL294" s="126">
        <f t="shared" si="190"/>
        <v>1.6647634509496226E-3</v>
      </c>
      <c r="AM294" s="126">
        <f t="shared" si="190"/>
        <v>1.6524055609796365E-3</v>
      </c>
      <c r="AN294" s="126">
        <f t="shared" si="190"/>
        <v>1.6405586204670452E-3</v>
      </c>
      <c r="AO294" s="126">
        <f t="shared" si="190"/>
        <v>1.62919683358094E-3</v>
      </c>
      <c r="AP294" s="126">
        <f t="shared" si="190"/>
        <v>1.6182786867601899E-3</v>
      </c>
      <c r="AQ294" s="126">
        <f t="shared" si="190"/>
        <v>1.6077631991856852E-3</v>
      </c>
      <c r="AR294" s="126">
        <f t="shared" si="190"/>
        <v>1.5976562797624283E-3</v>
      </c>
      <c r="AS294" s="126">
        <f t="shared" si="190"/>
        <v>1.58797019281912E-3</v>
      </c>
      <c r="AT294" s="126">
        <f t="shared" si="190"/>
        <v>1.5786905443179061E-3</v>
      </c>
      <c r="AU294" s="126">
        <f t="shared" si="190"/>
        <v>1.5698006102459795E-3</v>
      </c>
      <c r="AV294" s="126">
        <f t="shared" si="190"/>
        <v>1.5612933586661504E-3</v>
      </c>
      <c r="AW294" s="126">
        <f t="shared" ref="AW294:BN294" si="191">AW172/AW$168</f>
        <v>1.5531663072716015E-3</v>
      </c>
      <c r="AX294" s="126">
        <f t="shared" si="191"/>
        <v>1.5454116256906345E-3</v>
      </c>
      <c r="AY294" s="126">
        <f t="shared" si="191"/>
        <v>1.5380157331639666E-3</v>
      </c>
      <c r="AZ294" s="126">
        <f t="shared" si="191"/>
        <v>1.5309657327627509E-3</v>
      </c>
      <c r="BA294" s="126">
        <f t="shared" si="191"/>
        <v>1.5242558622324944E-3</v>
      </c>
      <c r="BB294" s="126">
        <f t="shared" si="191"/>
        <v>1.5178840625528944E-3</v>
      </c>
      <c r="BC294" s="126">
        <f t="shared" si="191"/>
        <v>1.5118439680104393E-3</v>
      </c>
      <c r="BD294" s="126">
        <f t="shared" si="191"/>
        <v>1.5061240964916031E-3</v>
      </c>
      <c r="BE294" s="126">
        <f t="shared" si="191"/>
        <v>1.5007129171035281E-3</v>
      </c>
      <c r="BF294" s="126">
        <f t="shared" si="191"/>
        <v>1.4956040769889545E-3</v>
      </c>
      <c r="BG294" s="126">
        <f t="shared" si="191"/>
        <v>1.490794083926675E-3</v>
      </c>
      <c r="BH294" s="126">
        <f t="shared" si="191"/>
        <v>1.4862761748771357E-3</v>
      </c>
      <c r="BI294" s="126">
        <f t="shared" si="191"/>
        <v>1.4821296614926376E-3</v>
      </c>
      <c r="BJ294" s="126">
        <f t="shared" si="191"/>
        <v>1.4792712700274994E-3</v>
      </c>
      <c r="BK294" s="126">
        <f t="shared" si="191"/>
        <v>1.4774710579098904E-3</v>
      </c>
      <c r="BL294" s="126">
        <f t="shared" si="191"/>
        <v>1.4756728474382428E-3</v>
      </c>
      <c r="BM294" s="126">
        <f t="shared" si="191"/>
        <v>1.4738766368446617E-3</v>
      </c>
      <c r="BN294" s="126">
        <f t="shared" si="191"/>
        <v>1.472082424361694E-3</v>
      </c>
      <c r="BO294" s="126">
        <f>BO172/BO$168</f>
        <v>1.4702902082223311E-3</v>
      </c>
      <c r="BP294" s="126">
        <f>BP172/BP$168</f>
        <v>1.468499986660014E-3</v>
      </c>
    </row>
    <row r="295" spans="3:68" outlineLevel="1">
      <c r="E295" s="73" t="s">
        <v>238</v>
      </c>
    </row>
    <row r="296" spans="3:68" outlineLevel="1">
      <c r="E296" s="63" t="s">
        <v>239</v>
      </c>
      <c r="K296" s="103" t="str">
        <f t="array" ref="K296">IF(OR(L296:BM296&lt;0,L296:BM296&gt;1),"error","ok")</f>
        <v>ok</v>
      </c>
      <c r="R296" s="75">
        <f t="shared" ref="R296:AW296" si="192">R200*R209*R227</f>
        <v>4.7924232674213845E-4</v>
      </c>
      <c r="S296" s="75">
        <f t="shared" si="192"/>
        <v>7.2502126905538546E-4</v>
      </c>
      <c r="T296" s="75">
        <f t="shared" si="192"/>
        <v>1.3472773757727875E-3</v>
      </c>
      <c r="U296" s="75">
        <f t="shared" si="192"/>
        <v>2.4853177467709449E-3</v>
      </c>
      <c r="V296" s="75">
        <f t="shared" si="192"/>
        <v>1.6038179746669119E-3</v>
      </c>
      <c r="W296" s="75">
        <f t="shared" si="192"/>
        <v>1.7754924127468597E-3</v>
      </c>
      <c r="X296" s="75">
        <f t="shared" si="192"/>
        <v>2.0682364259127649E-3</v>
      </c>
      <c r="Y296" s="75">
        <f t="shared" si="192"/>
        <v>1.6361608100108084E-3</v>
      </c>
      <c r="Z296" s="75">
        <f t="shared" si="192"/>
        <v>1.4579799860977415E-3</v>
      </c>
      <c r="AA296" s="75">
        <f t="shared" si="192"/>
        <v>1.5668312387790942E-3</v>
      </c>
      <c r="AB296" s="75">
        <f t="shared" si="192"/>
        <v>1.6800554166579737E-3</v>
      </c>
      <c r="AC296" s="75">
        <f t="shared" si="192"/>
        <v>1.8039981072196013E-3</v>
      </c>
      <c r="AD296" s="75">
        <f t="shared" si="192"/>
        <v>1.9178331754041752E-3</v>
      </c>
      <c r="AE296" s="75">
        <f t="shared" si="192"/>
        <v>2.0273936086194679E-3</v>
      </c>
      <c r="AF296" s="75">
        <f t="shared" si="192"/>
        <v>2.1316705473650066E-3</v>
      </c>
      <c r="AG296" s="75">
        <f t="shared" si="192"/>
        <v>2.2297975267538115E-3</v>
      </c>
      <c r="AH296" s="75">
        <f t="shared" si="192"/>
        <v>2.3210417590211695E-3</v>
      </c>
      <c r="AI296" s="75">
        <f t="shared" si="192"/>
        <v>2.4048124088223433E-3</v>
      </c>
      <c r="AJ296" s="75">
        <f t="shared" si="192"/>
        <v>2.4096879390247553E-3</v>
      </c>
      <c r="AK296" s="75">
        <f t="shared" si="192"/>
        <v>2.4097567598630816E-3</v>
      </c>
      <c r="AL296" s="75">
        <f t="shared" si="192"/>
        <v>2.4098271448873363E-3</v>
      </c>
      <c r="AM296" s="75">
        <f t="shared" si="192"/>
        <v>2.4099342897715608E-3</v>
      </c>
      <c r="AN296" s="75">
        <f t="shared" si="192"/>
        <v>2.4100774384544607E-3</v>
      </c>
      <c r="AO296" s="75">
        <f t="shared" si="192"/>
        <v>2.4102289924775679E-3</v>
      </c>
      <c r="AP296" s="75">
        <f t="shared" si="192"/>
        <v>2.4103400079288299E-3</v>
      </c>
      <c r="AQ296" s="75">
        <f t="shared" si="192"/>
        <v>2.4104001554772058E-3</v>
      </c>
      <c r="AR296" s="75">
        <f t="shared" si="192"/>
        <v>2.4104693470105949E-3</v>
      </c>
      <c r="AS296" s="75">
        <f t="shared" si="192"/>
        <v>2.4105782753418036E-3</v>
      </c>
      <c r="AT296" s="75">
        <f t="shared" si="192"/>
        <v>2.4107101257624312E-3</v>
      </c>
      <c r="AU296" s="75">
        <f t="shared" si="192"/>
        <v>2.4108534022953178E-3</v>
      </c>
      <c r="AV296" s="75">
        <f t="shared" si="192"/>
        <v>2.4110129107072216E-3</v>
      </c>
      <c r="AW296" s="75">
        <f t="shared" si="192"/>
        <v>2.4111999086063301E-3</v>
      </c>
      <c r="AX296" s="75">
        <f t="shared" ref="AX296:BN296" si="193">AX200*AX209*AX227</f>
        <v>2.4114154376062968E-3</v>
      </c>
      <c r="AY296" s="75">
        <f t="shared" si="193"/>
        <v>2.4116512603107147E-3</v>
      </c>
      <c r="AZ296" s="75">
        <f t="shared" si="193"/>
        <v>2.411902017337578E-3</v>
      </c>
      <c r="BA296" s="75">
        <f t="shared" si="193"/>
        <v>2.4121747763038285E-3</v>
      </c>
      <c r="BB296" s="75">
        <f t="shared" si="193"/>
        <v>2.4124809159011265E-3</v>
      </c>
      <c r="BC296" s="75">
        <f t="shared" si="193"/>
        <v>2.4128230859900264E-3</v>
      </c>
      <c r="BD296" s="75">
        <f t="shared" si="193"/>
        <v>2.4131955756763082E-3</v>
      </c>
      <c r="BE296" s="75">
        <f t="shared" si="193"/>
        <v>2.4135938738929488E-3</v>
      </c>
      <c r="BF296" s="75">
        <f t="shared" si="193"/>
        <v>2.4140230709241359E-3</v>
      </c>
      <c r="BG296" s="75">
        <f t="shared" si="193"/>
        <v>2.4144921963120862E-3</v>
      </c>
      <c r="BH296" s="75">
        <f t="shared" si="193"/>
        <v>2.415003525966622E-3</v>
      </c>
      <c r="BI296" s="75">
        <f t="shared" si="193"/>
        <v>2.4155167664463985E-3</v>
      </c>
      <c r="BJ296" s="75">
        <f t="shared" si="193"/>
        <v>2.4158735477069412E-3</v>
      </c>
      <c r="BK296" s="75">
        <f t="shared" si="193"/>
        <v>2.4160926691429102E-3</v>
      </c>
      <c r="BL296" s="75">
        <f t="shared" si="193"/>
        <v>2.4163115007531637E-3</v>
      </c>
      <c r="BM296" s="75">
        <f t="shared" si="193"/>
        <v>2.4165300427957397E-3</v>
      </c>
      <c r="BN296" s="75">
        <f t="shared" si="193"/>
        <v>2.4167482955286023E-3</v>
      </c>
      <c r="BO296" s="75">
        <f>BO200*BO209*BO227</f>
        <v>2.4169662592096429E-3</v>
      </c>
      <c r="BP296" s="75">
        <f>BP200*BP209*BP227</f>
        <v>2.417183934096677E-3</v>
      </c>
    </row>
    <row r="297" spans="3:68" outlineLevel="1">
      <c r="E297" s="63" t="s">
        <v>240</v>
      </c>
      <c r="K297" s="103" t="str">
        <f t="array" ref="K297">IF(OR(L297:BM297&lt;0,L297:BM297&gt;1),"error","ok")</f>
        <v>ok</v>
      </c>
      <c r="R297" s="75">
        <f t="shared" ref="R297:AW297" si="194">R200*R212*R219*R227</f>
        <v>1.3945951708196229E-2</v>
      </c>
      <c r="S297" s="75">
        <f t="shared" si="194"/>
        <v>2.109811892951172E-2</v>
      </c>
      <c r="T297" s="75">
        <f t="shared" si="194"/>
        <v>3.7027673210822114E-2</v>
      </c>
      <c r="U297" s="75">
        <f t="shared" si="194"/>
        <v>6.4286885716475103E-2</v>
      </c>
      <c r="V297" s="75">
        <f t="shared" si="194"/>
        <v>2.5928390590448405E-2</v>
      </c>
      <c r="W297" s="75">
        <f t="shared" si="194"/>
        <v>2.8703794006074233E-2</v>
      </c>
      <c r="X297" s="75">
        <f t="shared" si="194"/>
        <v>3.3436488885589699E-2</v>
      </c>
      <c r="Y297" s="75">
        <f t="shared" si="194"/>
        <v>2.645126642850807E-2</v>
      </c>
      <c r="Z297" s="75">
        <f t="shared" si="194"/>
        <v>2.3570676441913491E-2</v>
      </c>
      <c r="AA297" s="75">
        <f t="shared" si="194"/>
        <v>2.5330438360262018E-2</v>
      </c>
      <c r="AB297" s="75">
        <f t="shared" si="194"/>
        <v>2.7160895902637244E-2</v>
      </c>
      <c r="AC297" s="75">
        <f t="shared" si="194"/>
        <v>2.9164636066716886E-2</v>
      </c>
      <c r="AD297" s="75">
        <f t="shared" si="194"/>
        <v>3.1004969669034165E-2</v>
      </c>
      <c r="AE297" s="75">
        <f t="shared" si="194"/>
        <v>3.2776196672681397E-2</v>
      </c>
      <c r="AF297" s="75">
        <f t="shared" si="194"/>
        <v>3.4462007182400937E-2</v>
      </c>
      <c r="AG297" s="75">
        <f t="shared" si="194"/>
        <v>3.6048393349186615E-2</v>
      </c>
      <c r="AH297" s="75">
        <f t="shared" si="194"/>
        <v>3.7523508437508908E-2</v>
      </c>
      <c r="AI297" s="75">
        <f t="shared" si="194"/>
        <v>3.8877800609294549E-2</v>
      </c>
      <c r="AJ297" s="75">
        <f t="shared" si="194"/>
        <v>3.8956621680900208E-2</v>
      </c>
      <c r="AK297" s="75">
        <f t="shared" si="194"/>
        <v>3.8957734284453156E-2</v>
      </c>
      <c r="AL297" s="75">
        <f t="shared" si="194"/>
        <v>3.8958872175678595E-2</v>
      </c>
      <c r="AM297" s="75">
        <f t="shared" si="194"/>
        <v>3.8960604351306896E-2</v>
      </c>
      <c r="AN297" s="75">
        <f t="shared" si="194"/>
        <v>3.896291858834712E-2</v>
      </c>
      <c r="AO297" s="75">
        <f t="shared" si="194"/>
        <v>3.8965368711720683E-2</v>
      </c>
      <c r="AP297" s="75">
        <f t="shared" si="194"/>
        <v>3.8967163461516081E-2</v>
      </c>
      <c r="AQ297" s="75">
        <f t="shared" si="194"/>
        <v>3.8968135846881496E-2</v>
      </c>
      <c r="AR297" s="75">
        <f t="shared" si="194"/>
        <v>3.8969254443337951E-2</v>
      </c>
      <c r="AS297" s="75">
        <f t="shared" si="194"/>
        <v>3.8971015451359163E-2</v>
      </c>
      <c r="AT297" s="75">
        <f t="shared" si="194"/>
        <v>3.8973147033159301E-2</v>
      </c>
      <c r="AU297" s="75">
        <f t="shared" si="194"/>
        <v>3.8975463337107635E-2</v>
      </c>
      <c r="AV297" s="75">
        <f t="shared" si="194"/>
        <v>3.8978042056433418E-2</v>
      </c>
      <c r="AW297" s="75">
        <f t="shared" si="194"/>
        <v>3.8981065189135675E-2</v>
      </c>
      <c r="AX297" s="75">
        <f t="shared" ref="AX297:BN297" si="195">AX200*AX212*AX219*AX227</f>
        <v>3.8984549574635131E-2</v>
      </c>
      <c r="AY297" s="75">
        <f t="shared" si="195"/>
        <v>3.8988362041689893E-2</v>
      </c>
      <c r="AZ297" s="75">
        <f t="shared" si="195"/>
        <v>3.8992415946957515E-2</v>
      </c>
      <c r="BA297" s="75">
        <f t="shared" si="195"/>
        <v>3.8996825550245223E-2</v>
      </c>
      <c r="BB297" s="75">
        <f t="shared" si="195"/>
        <v>3.9001774807068214E-2</v>
      </c>
      <c r="BC297" s="75">
        <f t="shared" si="195"/>
        <v>3.9007306556838761E-2</v>
      </c>
      <c r="BD297" s="75">
        <f t="shared" si="195"/>
        <v>3.9013328473433646E-2</v>
      </c>
      <c r="BE297" s="75">
        <f t="shared" si="195"/>
        <v>3.9019767627936006E-2</v>
      </c>
      <c r="BF297" s="75">
        <f t="shared" si="195"/>
        <v>3.9026706313273526E-2</v>
      </c>
      <c r="BG297" s="75">
        <f t="shared" si="195"/>
        <v>3.9034290507045398E-2</v>
      </c>
      <c r="BH297" s="75">
        <f t="shared" si="195"/>
        <v>3.904255700312706E-2</v>
      </c>
      <c r="BI297" s="75">
        <f t="shared" si="195"/>
        <v>3.905085439088344E-2</v>
      </c>
      <c r="BJ297" s="75">
        <f t="shared" si="195"/>
        <v>3.9056622354595553E-2</v>
      </c>
      <c r="BK297" s="75">
        <f t="shared" si="195"/>
        <v>3.9060164817810383E-2</v>
      </c>
      <c r="BL297" s="75">
        <f t="shared" si="195"/>
        <v>3.9063702595509481E-2</v>
      </c>
      <c r="BM297" s="75">
        <f t="shared" si="195"/>
        <v>3.906723569186446E-2</v>
      </c>
      <c r="BN297" s="75">
        <f t="shared" si="195"/>
        <v>3.9070764111045736E-2</v>
      </c>
      <c r="BO297" s="75">
        <f>BO200*BO212*BO219*BO227</f>
        <v>3.9074287857222563E-2</v>
      </c>
      <c r="BP297" s="75">
        <f>BP200*BP212*BP219*BP227</f>
        <v>3.9077806934562948E-2</v>
      </c>
    </row>
    <row r="298" spans="3:68" outlineLevel="1">
      <c r="E298" s="63" t="s">
        <v>241</v>
      </c>
      <c r="K298" s="103" t="str">
        <f t="array" ref="K298">IF(OR(L298:BM298&lt;0,L298:BM298&gt;1),"error","ok")</f>
        <v>ok</v>
      </c>
      <c r="R298" s="75">
        <f t="shared" ref="R298:AW298" si="196">R200*R212*R216*R227</f>
        <v>1.549550189799581E-3</v>
      </c>
      <c r="S298" s="75">
        <f t="shared" si="196"/>
        <v>2.344235436612413E-3</v>
      </c>
      <c r="T298" s="75">
        <f t="shared" si="196"/>
        <v>6.5342952724980205E-3</v>
      </c>
      <c r="U298" s="75">
        <f t="shared" si="196"/>
        <v>1.6071721429118776E-2</v>
      </c>
      <c r="V298" s="75">
        <f t="shared" si="196"/>
        <v>2.5928390590448405E-2</v>
      </c>
      <c r="W298" s="75">
        <f t="shared" si="196"/>
        <v>2.8703794006074233E-2</v>
      </c>
      <c r="X298" s="75">
        <f t="shared" si="196"/>
        <v>3.3436488885589699E-2</v>
      </c>
      <c r="Y298" s="75">
        <f t="shared" si="196"/>
        <v>2.645126642850807E-2</v>
      </c>
      <c r="Z298" s="75">
        <f t="shared" si="196"/>
        <v>2.3570676441913491E-2</v>
      </c>
      <c r="AA298" s="75">
        <f t="shared" si="196"/>
        <v>2.5330438360262018E-2</v>
      </c>
      <c r="AB298" s="75">
        <f t="shared" si="196"/>
        <v>2.7160895902637244E-2</v>
      </c>
      <c r="AC298" s="75">
        <f t="shared" si="196"/>
        <v>2.9164636066716886E-2</v>
      </c>
      <c r="AD298" s="75">
        <f t="shared" si="196"/>
        <v>3.1004969669034165E-2</v>
      </c>
      <c r="AE298" s="75">
        <f t="shared" si="196"/>
        <v>3.2776196672681397E-2</v>
      </c>
      <c r="AF298" s="75">
        <f t="shared" si="196"/>
        <v>3.4462007182400937E-2</v>
      </c>
      <c r="AG298" s="75">
        <f t="shared" si="196"/>
        <v>3.6048393349186615E-2</v>
      </c>
      <c r="AH298" s="75">
        <f t="shared" si="196"/>
        <v>3.7523508437508908E-2</v>
      </c>
      <c r="AI298" s="75">
        <f t="shared" si="196"/>
        <v>3.8877800609294549E-2</v>
      </c>
      <c r="AJ298" s="75">
        <f t="shared" si="196"/>
        <v>3.8956621680900208E-2</v>
      </c>
      <c r="AK298" s="75">
        <f t="shared" si="196"/>
        <v>3.8957734284453156E-2</v>
      </c>
      <c r="AL298" s="75">
        <f t="shared" si="196"/>
        <v>3.8958872175678595E-2</v>
      </c>
      <c r="AM298" s="75">
        <f t="shared" si="196"/>
        <v>3.8960604351306896E-2</v>
      </c>
      <c r="AN298" s="75">
        <f t="shared" si="196"/>
        <v>3.896291858834712E-2</v>
      </c>
      <c r="AO298" s="75">
        <f t="shared" si="196"/>
        <v>3.8965368711720683E-2</v>
      </c>
      <c r="AP298" s="75">
        <f t="shared" si="196"/>
        <v>3.8967163461516081E-2</v>
      </c>
      <c r="AQ298" s="75">
        <f t="shared" si="196"/>
        <v>3.8968135846881496E-2</v>
      </c>
      <c r="AR298" s="75">
        <f t="shared" si="196"/>
        <v>3.8969254443337951E-2</v>
      </c>
      <c r="AS298" s="75">
        <f t="shared" si="196"/>
        <v>3.8971015451359163E-2</v>
      </c>
      <c r="AT298" s="75">
        <f t="shared" si="196"/>
        <v>3.8973147033159301E-2</v>
      </c>
      <c r="AU298" s="75">
        <f t="shared" si="196"/>
        <v>3.8975463337107635E-2</v>
      </c>
      <c r="AV298" s="75">
        <f t="shared" si="196"/>
        <v>3.8978042056433418E-2</v>
      </c>
      <c r="AW298" s="75">
        <f t="shared" si="196"/>
        <v>3.8981065189135675E-2</v>
      </c>
      <c r="AX298" s="75">
        <f t="shared" ref="AX298:BN298" si="197">AX200*AX212*AX216*AX227</f>
        <v>3.8984549574635131E-2</v>
      </c>
      <c r="AY298" s="75">
        <f t="shared" si="197"/>
        <v>3.8988362041689893E-2</v>
      </c>
      <c r="AZ298" s="75">
        <f t="shared" si="197"/>
        <v>3.8992415946957515E-2</v>
      </c>
      <c r="BA298" s="75">
        <f t="shared" si="197"/>
        <v>3.8996825550245223E-2</v>
      </c>
      <c r="BB298" s="75">
        <f t="shared" si="197"/>
        <v>3.9001774807068214E-2</v>
      </c>
      <c r="BC298" s="75">
        <f t="shared" si="197"/>
        <v>3.9007306556838761E-2</v>
      </c>
      <c r="BD298" s="75">
        <f t="shared" si="197"/>
        <v>3.9013328473433646E-2</v>
      </c>
      <c r="BE298" s="75">
        <f t="shared" si="197"/>
        <v>3.9019767627936006E-2</v>
      </c>
      <c r="BF298" s="75">
        <f t="shared" si="197"/>
        <v>3.9026706313273526E-2</v>
      </c>
      <c r="BG298" s="75">
        <f t="shared" si="197"/>
        <v>3.9034290507045398E-2</v>
      </c>
      <c r="BH298" s="75">
        <f t="shared" si="197"/>
        <v>3.904255700312706E-2</v>
      </c>
      <c r="BI298" s="75">
        <f t="shared" si="197"/>
        <v>3.905085439088344E-2</v>
      </c>
      <c r="BJ298" s="75">
        <f t="shared" si="197"/>
        <v>3.9056622354595553E-2</v>
      </c>
      <c r="BK298" s="75">
        <f t="shared" si="197"/>
        <v>3.9060164817810383E-2</v>
      </c>
      <c r="BL298" s="75">
        <f t="shared" si="197"/>
        <v>3.9063702595509481E-2</v>
      </c>
      <c r="BM298" s="75">
        <f t="shared" si="197"/>
        <v>3.906723569186446E-2</v>
      </c>
      <c r="BN298" s="75">
        <f t="shared" si="197"/>
        <v>3.9070764111045736E-2</v>
      </c>
      <c r="BO298" s="75">
        <f>BO200*BO212*BO216*BO227</f>
        <v>3.9074287857222563E-2</v>
      </c>
      <c r="BP298" s="75">
        <f>BP200*BP212*BP216*BP227</f>
        <v>3.9077806934562948E-2</v>
      </c>
    </row>
    <row r="299" spans="3:68" outlineLevel="1">
      <c r="E299" s="63" t="s">
        <v>242</v>
      </c>
      <c r="K299" s="103" t="str">
        <f t="array" ref="K299">IF(OR(L299:BM299&lt;0,L299:BM299&gt;1),"error","ok")</f>
        <v>ok</v>
      </c>
      <c r="R299" s="75">
        <f t="shared" ref="R299:AW299" si="198">R200*R225</f>
        <v>0.11905658109878216</v>
      </c>
      <c r="S299" s="75">
        <f t="shared" si="198"/>
        <v>0.17406932582055432</v>
      </c>
      <c r="T299" s="75">
        <f t="shared" si="198"/>
        <v>0.23409607849525163</v>
      </c>
      <c r="U299" s="75">
        <f t="shared" si="198"/>
        <v>0.25732931932690795</v>
      </c>
      <c r="V299" s="75">
        <f t="shared" si="198"/>
        <v>0.29728085215992101</v>
      </c>
      <c r="W299" s="75">
        <f t="shared" si="198"/>
        <v>0.31599258419859233</v>
      </c>
      <c r="X299" s="75">
        <f t="shared" si="198"/>
        <v>0.3606847198197578</v>
      </c>
      <c r="Y299" s="75">
        <f t="shared" si="198"/>
        <v>0.41688528349464055</v>
      </c>
      <c r="Z299" s="75">
        <f t="shared" si="198"/>
        <v>0.44491296120453938</v>
      </c>
      <c r="AA299" s="75">
        <f t="shared" si="198"/>
        <v>0.47004937163372834</v>
      </c>
      <c r="AB299" s="75">
        <f t="shared" si="198"/>
        <v>0.5040166249973923</v>
      </c>
      <c r="AC299" s="75">
        <f t="shared" si="198"/>
        <v>0.54119943216588051</v>
      </c>
      <c r="AD299" s="75">
        <f t="shared" si="198"/>
        <v>0.57534995262125277</v>
      </c>
      <c r="AE299" s="75">
        <f t="shared" si="198"/>
        <v>0.60821808258584054</v>
      </c>
      <c r="AF299" s="75">
        <f t="shared" si="198"/>
        <v>0.63950116420950209</v>
      </c>
      <c r="AG299" s="75">
        <f t="shared" si="198"/>
        <v>0.66893925802614362</v>
      </c>
      <c r="AH299" s="75">
        <f t="shared" si="198"/>
        <v>0.6963125277063511</v>
      </c>
      <c r="AI299" s="75">
        <f t="shared" si="198"/>
        <v>0.7214437226467032</v>
      </c>
      <c r="AJ299" s="75">
        <f t="shared" si="198"/>
        <v>0.72290638170742683</v>
      </c>
      <c r="AK299" s="75">
        <f t="shared" si="198"/>
        <v>0.72292702795892472</v>
      </c>
      <c r="AL299" s="75">
        <f t="shared" si="198"/>
        <v>0.72294814346620095</v>
      </c>
      <c r="AM299" s="75">
        <f t="shared" si="198"/>
        <v>0.72298028693146843</v>
      </c>
      <c r="AN299" s="75">
        <f t="shared" si="198"/>
        <v>0.72302323153633852</v>
      </c>
      <c r="AO299" s="75">
        <f t="shared" si="198"/>
        <v>0.72306869774327065</v>
      </c>
      <c r="AP299" s="75">
        <f t="shared" si="198"/>
        <v>0.72310200237864919</v>
      </c>
      <c r="AQ299" s="75">
        <f t="shared" si="198"/>
        <v>0.72312004664316198</v>
      </c>
      <c r="AR299" s="75">
        <f t="shared" si="198"/>
        <v>0.72314080410317871</v>
      </c>
      <c r="AS299" s="75">
        <f t="shared" si="198"/>
        <v>0.72317348260254133</v>
      </c>
      <c r="AT299" s="75">
        <f t="shared" si="198"/>
        <v>0.72321303772872958</v>
      </c>
      <c r="AU299" s="75">
        <f t="shared" si="198"/>
        <v>0.72325602068859551</v>
      </c>
      <c r="AV299" s="75">
        <f t="shared" si="198"/>
        <v>0.72330387321216671</v>
      </c>
      <c r="AW299" s="75">
        <f t="shared" si="198"/>
        <v>0.72335997258189932</v>
      </c>
      <c r="AX299" s="75">
        <f t="shared" ref="AX299:BN299" si="199">AX200*AX225</f>
        <v>0.72342463128188927</v>
      </c>
      <c r="AY299" s="75">
        <f t="shared" si="199"/>
        <v>0.72349537809321474</v>
      </c>
      <c r="AZ299" s="75">
        <f t="shared" si="199"/>
        <v>0.7235706052012737</v>
      </c>
      <c r="BA299" s="75">
        <f t="shared" si="199"/>
        <v>0.72365243289114878</v>
      </c>
      <c r="BB299" s="75">
        <f t="shared" si="199"/>
        <v>0.7237442747703382</v>
      </c>
      <c r="BC299" s="75">
        <f t="shared" si="199"/>
        <v>0.72384692579700816</v>
      </c>
      <c r="BD299" s="75">
        <f t="shared" si="199"/>
        <v>0.7239586727028926</v>
      </c>
      <c r="BE299" s="75">
        <f t="shared" si="199"/>
        <v>0.72407816216788479</v>
      </c>
      <c r="BF299" s="75">
        <f t="shared" si="199"/>
        <v>0.72420692127724096</v>
      </c>
      <c r="BG299" s="75">
        <f t="shared" si="199"/>
        <v>0.72434765889362607</v>
      </c>
      <c r="BH299" s="75">
        <f t="shared" si="199"/>
        <v>0.72450105778998686</v>
      </c>
      <c r="BI299" s="75">
        <f t="shared" si="199"/>
        <v>0.72465502993391973</v>
      </c>
      <c r="BJ299" s="75">
        <f t="shared" si="199"/>
        <v>0.72476206431208268</v>
      </c>
      <c r="BK299" s="75">
        <f t="shared" si="199"/>
        <v>0.72482780074287334</v>
      </c>
      <c r="BL299" s="75">
        <f t="shared" si="199"/>
        <v>0.72489345022594931</v>
      </c>
      <c r="BM299" s="75">
        <f t="shared" si="199"/>
        <v>0.72495901283872211</v>
      </c>
      <c r="BN299" s="75">
        <f t="shared" si="199"/>
        <v>0.72502448865858093</v>
      </c>
      <c r="BO299" s="75">
        <f>BO200*BO225</f>
        <v>0.72508987776289313</v>
      </c>
      <c r="BP299" s="75">
        <f>BP200*BP225</f>
        <v>0.72515518022900338</v>
      </c>
    </row>
    <row r="300" spans="3:68" outlineLevel="1">
      <c r="E300" s="73" t="s">
        <v>243</v>
      </c>
    </row>
    <row r="301" spans="3:68" outlineLevel="1">
      <c r="E301" s="63" t="s">
        <v>244</v>
      </c>
      <c r="K301" s="103" t="str">
        <f t="array" ref="K301">IF(OR(L301:BM301&lt;0,L301:BM301&gt;1),"error","ok")</f>
        <v>ok</v>
      </c>
      <c r="R301" s="75">
        <f t="shared" ref="R301:AW301" si="200">R201*R235</f>
        <v>1.2569282337085591E-2</v>
      </c>
      <c r="S301" s="75">
        <f t="shared" si="200"/>
        <v>1.2938738808111848E-2</v>
      </c>
      <c r="T301" s="75">
        <f t="shared" si="200"/>
        <v>1.388116678351024E-2</v>
      </c>
      <c r="U301" s="75">
        <f t="shared" si="200"/>
        <v>1.3467866822490182E-2</v>
      </c>
      <c r="V301" s="75">
        <f t="shared" si="200"/>
        <v>1.8440240674948215E-2</v>
      </c>
      <c r="W301" s="75">
        <f t="shared" si="200"/>
        <v>4.0081987013555781E-2</v>
      </c>
      <c r="X301" s="75">
        <f t="shared" si="200"/>
        <v>1.2239849085982262E-2</v>
      </c>
      <c r="Y301" s="75">
        <f t="shared" si="200"/>
        <v>1.2152910715216876E-2</v>
      </c>
      <c r="Z301" s="75">
        <f t="shared" si="200"/>
        <v>1.1827541408390516E-2</v>
      </c>
      <c r="AA301" s="75">
        <f t="shared" si="200"/>
        <v>1.203361267024345E-2</v>
      </c>
      <c r="AB301" s="75">
        <f t="shared" si="200"/>
        <v>1.1006802850915764E-2</v>
      </c>
      <c r="AC301" s="75">
        <f t="shared" si="200"/>
        <v>9.9316820915574134E-3</v>
      </c>
      <c r="AD301" s="75">
        <f t="shared" si="200"/>
        <v>8.9934239338961847E-3</v>
      </c>
      <c r="AE301" s="75">
        <f t="shared" si="200"/>
        <v>8.1195164218034639E-3</v>
      </c>
      <c r="AF301" s="75">
        <f t="shared" si="200"/>
        <v>7.3082757205521921E-3</v>
      </c>
      <c r="AG301" s="75">
        <f t="shared" si="200"/>
        <v>6.5573811798321936E-3</v>
      </c>
      <c r="AH301" s="75">
        <f t="shared" si="200"/>
        <v>5.8647058688550057E-3</v>
      </c>
      <c r="AI301" s="75">
        <f t="shared" si="200"/>
        <v>5.2287605782171702E-3</v>
      </c>
      <c r="AJ301" s="75">
        <f t="shared" si="200"/>
        <v>5.1952090440131804E-3</v>
      </c>
      <c r="AK301" s="75">
        <f t="shared" si="200"/>
        <v>5.2035353643203131E-3</v>
      </c>
      <c r="AL301" s="75">
        <f t="shared" si="200"/>
        <v>5.2114967212548487E-3</v>
      </c>
      <c r="AM301" s="75">
        <f t="shared" si="200"/>
        <v>5.2187068232487878E-3</v>
      </c>
      <c r="AN301" s="75">
        <f t="shared" si="200"/>
        <v>5.2251846027576024E-3</v>
      </c>
      <c r="AO301" s="75">
        <f t="shared" si="200"/>
        <v>5.2312438882309515E-3</v>
      </c>
      <c r="AP301" s="75">
        <f t="shared" si="200"/>
        <v>5.2374383680219875E-3</v>
      </c>
      <c r="AQ301" s="75">
        <f t="shared" si="200"/>
        <v>5.2439066930218773E-3</v>
      </c>
      <c r="AR301" s="75">
        <f t="shared" si="200"/>
        <v>5.2500014794825151E-3</v>
      </c>
      <c r="AS301" s="75">
        <f t="shared" si="200"/>
        <v>5.2553848238028984E-3</v>
      </c>
      <c r="AT301" s="75">
        <f t="shared" si="200"/>
        <v>5.260247035252125E-3</v>
      </c>
      <c r="AU301" s="75">
        <f t="shared" si="200"/>
        <v>5.2647228822682527E-3</v>
      </c>
      <c r="AV301" s="75">
        <f t="shared" si="200"/>
        <v>5.2687655137876148E-3</v>
      </c>
      <c r="AW301" s="75">
        <f t="shared" si="200"/>
        <v>5.2722557152008577E-3</v>
      </c>
      <c r="AX301" s="75">
        <f t="shared" ref="AX301:BN301" si="201">AX201*AX235</f>
        <v>5.2751875983820312E-3</v>
      </c>
      <c r="AY301" s="75">
        <f t="shared" si="201"/>
        <v>5.2776588117233857E-3</v>
      </c>
      <c r="AZ301" s="75">
        <f t="shared" si="201"/>
        <v>5.2797356343446721E-3</v>
      </c>
      <c r="BA301" s="75">
        <f t="shared" si="201"/>
        <v>5.2813460664605551E-3</v>
      </c>
      <c r="BB301" s="75">
        <f t="shared" si="201"/>
        <v>5.2823693067877439E-3</v>
      </c>
      <c r="BC301" s="75">
        <f t="shared" si="201"/>
        <v>5.2827812055300368E-3</v>
      </c>
      <c r="BD301" s="75">
        <f t="shared" si="201"/>
        <v>5.2826508594600264E-3</v>
      </c>
      <c r="BE301" s="75">
        <f t="shared" si="201"/>
        <v>5.2820345135613962E-3</v>
      </c>
      <c r="BF301" s="75">
        <f t="shared" si="201"/>
        <v>5.280881801943485E-3</v>
      </c>
      <c r="BG301" s="75">
        <f t="shared" si="201"/>
        <v>5.2790981201682984E-3</v>
      </c>
      <c r="BH301" s="75">
        <f t="shared" si="201"/>
        <v>5.2766636030591339E-3</v>
      </c>
      <c r="BI301" s="75">
        <f t="shared" si="201"/>
        <v>5.2739572985047818E-3</v>
      </c>
      <c r="BJ301" s="75">
        <f t="shared" si="201"/>
        <v>5.2720597119516226E-3</v>
      </c>
      <c r="BK301" s="75">
        <f t="shared" si="201"/>
        <v>5.2709245265098225E-3</v>
      </c>
      <c r="BL301" s="75">
        <f t="shared" si="201"/>
        <v>5.2697910992578105E-3</v>
      </c>
      <c r="BM301" s="75">
        <f t="shared" si="201"/>
        <v>5.2686594286206158E-3</v>
      </c>
      <c r="BN301" s="75">
        <f t="shared" si="201"/>
        <v>5.2675295130237597E-3</v>
      </c>
      <c r="BO301" s="75">
        <f>BO201*BO235</f>
        <v>5.266401350893255E-3</v>
      </c>
      <c r="BP301" s="75">
        <f>BP201*BP235</f>
        <v>5.265274940655611E-3</v>
      </c>
    </row>
    <row r="302" spans="3:68" outlineLevel="1">
      <c r="E302" s="63" t="s">
        <v>16</v>
      </c>
      <c r="K302" s="103" t="str">
        <f t="array" ref="K302">IF(OR(L302:BM302&lt;0,L302:BM302&gt;1),"error","ok")</f>
        <v>ok</v>
      </c>
      <c r="R302" s="75">
        <f t="shared" ref="R302:AW302" si="202">R201*R238</f>
        <v>2.3178659159260465E-3</v>
      </c>
      <c r="S302" s="75">
        <f t="shared" si="202"/>
        <v>2.1624183677742335E-3</v>
      </c>
      <c r="T302" s="75">
        <f t="shared" si="202"/>
        <v>1.9568896860259503E-3</v>
      </c>
      <c r="U302" s="75">
        <f t="shared" si="202"/>
        <v>1.7845230774475695E-3</v>
      </c>
      <c r="V302" s="75">
        <f t="shared" si="202"/>
        <v>1.7400948338114986E-3</v>
      </c>
      <c r="W302" s="75">
        <f t="shared" si="202"/>
        <v>1.6338641559841458E-3</v>
      </c>
      <c r="X302" s="75">
        <f t="shared" si="202"/>
        <v>1.4162725632333587E-3</v>
      </c>
      <c r="Y302" s="75">
        <f t="shared" si="202"/>
        <v>1.2793734968078447E-3</v>
      </c>
      <c r="Z302" s="75">
        <f t="shared" si="202"/>
        <v>1.2076840868579151E-3</v>
      </c>
      <c r="AA302" s="75">
        <f t="shared" si="202"/>
        <v>1.1205658163522942E-3</v>
      </c>
      <c r="AB302" s="75">
        <f t="shared" si="202"/>
        <v>1.0249496439721836E-3</v>
      </c>
      <c r="AC302" s="75">
        <f t="shared" si="202"/>
        <v>9.2483477369995342E-4</v>
      </c>
      <c r="AD302" s="75">
        <f t="shared" si="202"/>
        <v>8.3746450118082113E-4</v>
      </c>
      <c r="AE302" s="75">
        <f t="shared" si="202"/>
        <v>7.5608653834127347E-4</v>
      </c>
      <c r="AF302" s="75">
        <f t="shared" si="202"/>
        <v>6.8054408707859297E-4</v>
      </c>
      <c r="AG302" s="75">
        <f t="shared" si="202"/>
        <v>6.1062104924498753E-4</v>
      </c>
      <c r="AH302" s="75">
        <f t="shared" si="202"/>
        <v>5.4611936578698671E-4</v>
      </c>
      <c r="AI302" s="75">
        <f t="shared" si="202"/>
        <v>4.8690036204415092E-4</v>
      </c>
      <c r="AJ302" s="75">
        <f t="shared" si="202"/>
        <v>4.8377605487676681E-4</v>
      </c>
      <c r="AK302" s="75">
        <f t="shared" si="202"/>
        <v>4.8455139892080807E-4</v>
      </c>
      <c r="AL302" s="75">
        <f t="shared" si="202"/>
        <v>4.8529275770283707E-4</v>
      </c>
      <c r="AM302" s="75">
        <f t="shared" si="202"/>
        <v>4.8596415988672151E-4</v>
      </c>
      <c r="AN302" s="75">
        <f t="shared" si="202"/>
        <v>4.8656736845611439E-4</v>
      </c>
      <c r="AO302" s="75">
        <f t="shared" si="202"/>
        <v>4.8713160700683197E-4</v>
      </c>
      <c r="AP302" s="75">
        <f t="shared" si="202"/>
        <v>4.8770843480527723E-4</v>
      </c>
      <c r="AQ302" s="75">
        <f t="shared" si="202"/>
        <v>4.883107629740953E-4</v>
      </c>
      <c r="AR302" s="75">
        <f t="shared" si="202"/>
        <v>4.8887830736437179E-4</v>
      </c>
      <c r="AS302" s="75">
        <f t="shared" si="202"/>
        <v>4.8937960251059108E-4</v>
      </c>
      <c r="AT302" s="75">
        <f t="shared" si="202"/>
        <v>4.8983236994554051E-4</v>
      </c>
      <c r="AU302" s="75">
        <f t="shared" si="202"/>
        <v>4.9024915925918505E-4</v>
      </c>
      <c r="AV302" s="75">
        <f t="shared" si="202"/>
        <v>4.9062560769681069E-4</v>
      </c>
      <c r="AW302" s="75">
        <f t="shared" si="202"/>
        <v>4.9095061403555849E-4</v>
      </c>
      <c r="AX302" s="75">
        <f t="shared" ref="AX302:BN302" si="203">AX201*AX238</f>
        <v>4.9122362997519272E-4</v>
      </c>
      <c r="AY302" s="75">
        <f t="shared" si="203"/>
        <v>4.9145374849995482E-4</v>
      </c>
      <c r="AZ302" s="75">
        <f t="shared" si="203"/>
        <v>4.9164714149836804E-4</v>
      </c>
      <c r="BA302" s="75">
        <f t="shared" si="203"/>
        <v>4.9179710437552426E-4</v>
      </c>
      <c r="BB302" s="75">
        <f t="shared" si="203"/>
        <v>4.9189238815804093E-4</v>
      </c>
      <c r="BC302" s="75">
        <f t="shared" si="203"/>
        <v>4.9193074402531544E-4</v>
      </c>
      <c r="BD302" s="75">
        <f t="shared" si="203"/>
        <v>4.9191860624472103E-4</v>
      </c>
      <c r="BE302" s="75">
        <f t="shared" si="203"/>
        <v>4.9186121232952865E-4</v>
      </c>
      <c r="BF302" s="75">
        <f t="shared" si="203"/>
        <v>4.9175387222555984E-4</v>
      </c>
      <c r="BG302" s="75">
        <f t="shared" si="203"/>
        <v>4.9158777640053244E-4</v>
      </c>
      <c r="BH302" s="75">
        <f t="shared" si="203"/>
        <v>4.9136107501611772E-4</v>
      </c>
      <c r="BI302" s="75">
        <f t="shared" si="203"/>
        <v>4.9110906487956547E-4</v>
      </c>
      <c r="BJ302" s="75">
        <f t="shared" si="203"/>
        <v>4.9093236228132595E-4</v>
      </c>
      <c r="BK302" s="75">
        <f t="shared" si="203"/>
        <v>4.9082665420876613E-4</v>
      </c>
      <c r="BL302" s="75">
        <f t="shared" si="203"/>
        <v>4.9072110985822642E-4</v>
      </c>
      <c r="BM302" s="75">
        <f t="shared" si="203"/>
        <v>4.9061572908304612E-4</v>
      </c>
      <c r="BN302" s="75">
        <f t="shared" si="203"/>
        <v>4.9051051173661022E-4</v>
      </c>
      <c r="BO302" s="75">
        <f>BO201*BO238</f>
        <v>4.9040545767234964E-4</v>
      </c>
      <c r="BP302" s="75">
        <f>BP201*BP238</f>
        <v>4.903005667437415E-4</v>
      </c>
    </row>
    <row r="303" spans="3:68" outlineLevel="1">
      <c r="E303" s="63" t="s">
        <v>245</v>
      </c>
      <c r="K303" s="103" t="str">
        <f t="array" ref="K303">IF(OR(L303:BM303&lt;0,L303:BM303&gt;1),"error","ok")</f>
        <v>ok</v>
      </c>
      <c r="R303" s="126">
        <f t="shared" ref="R303:AW303" si="204">R201*R241*R252</f>
        <v>6.06013533177421E-2</v>
      </c>
      <c r="S303" s="126">
        <f t="shared" si="204"/>
        <v>6.0716224405261067E-2</v>
      </c>
      <c r="T303" s="126">
        <f t="shared" si="204"/>
        <v>7.8427623773023203E-2</v>
      </c>
      <c r="U303" s="126">
        <f t="shared" si="204"/>
        <v>8.231414096677625E-2</v>
      </c>
      <c r="V303" s="126">
        <f t="shared" si="204"/>
        <v>7.5668057792081536E-2</v>
      </c>
      <c r="W303" s="126">
        <f t="shared" si="204"/>
        <v>8.1322144225515036E-2</v>
      </c>
      <c r="X303" s="126">
        <f t="shared" si="204"/>
        <v>7.2088135933827013E-2</v>
      </c>
      <c r="Y303" s="126">
        <f t="shared" si="204"/>
        <v>4.5077857644132774E-2</v>
      </c>
      <c r="Z303" s="126">
        <f t="shared" si="204"/>
        <v>4.3411607815451642E-2</v>
      </c>
      <c r="AA303" s="126">
        <f t="shared" si="204"/>
        <v>5.028572310557064E-2</v>
      </c>
      <c r="AB303" s="126">
        <f t="shared" si="204"/>
        <v>5.2653640705499521E-2</v>
      </c>
      <c r="AC303" s="126">
        <f t="shared" si="204"/>
        <v>5.4872534899742843E-2</v>
      </c>
      <c r="AD303" s="126">
        <f t="shared" si="204"/>
        <v>5.6520532789943068E-2</v>
      </c>
      <c r="AE303" s="126">
        <f t="shared" si="204"/>
        <v>5.7680589686707064E-2</v>
      </c>
      <c r="AF303" s="126">
        <f t="shared" si="204"/>
        <v>5.8321050344936384E-2</v>
      </c>
      <c r="AG303" s="126">
        <f t="shared" si="204"/>
        <v>5.8424199609485361E-2</v>
      </c>
      <c r="AH303" s="126">
        <f t="shared" si="204"/>
        <v>5.7987915762309966E-2</v>
      </c>
      <c r="AI303" s="126">
        <f t="shared" si="204"/>
        <v>5.7028471668308885E-2</v>
      </c>
      <c r="AJ303" s="126">
        <f t="shared" si="204"/>
        <v>5.6967762789164517E-2</v>
      </c>
      <c r="AK303" s="126">
        <f t="shared" si="204"/>
        <v>5.7002192784382122E-2</v>
      </c>
      <c r="AL303" s="126">
        <f t="shared" si="204"/>
        <v>5.7035121330168401E-2</v>
      </c>
      <c r="AM303" s="126">
        <f t="shared" si="204"/>
        <v>5.7065543853517163E-2</v>
      </c>
      <c r="AN303" s="126">
        <f t="shared" si="204"/>
        <v>5.7093541505490189E-2</v>
      </c>
      <c r="AO303" s="126">
        <f t="shared" si="204"/>
        <v>5.7119962835613075E-2</v>
      </c>
      <c r="AP303" s="126">
        <f t="shared" si="204"/>
        <v>5.7146278956925034E-2</v>
      </c>
      <c r="AQ303" s="126">
        <f t="shared" si="204"/>
        <v>5.7172880659221166E-2</v>
      </c>
      <c r="AR303" s="126">
        <f t="shared" si="204"/>
        <v>5.7198099725950385E-2</v>
      </c>
      <c r="AS303" s="126">
        <f t="shared" si="204"/>
        <v>5.7221069071497176E-2</v>
      </c>
      <c r="AT303" s="126">
        <f t="shared" si="204"/>
        <v>5.7242298960403309E-2</v>
      </c>
      <c r="AU303" s="126">
        <f t="shared" si="204"/>
        <v>5.726215545265876E-2</v>
      </c>
      <c r="AV303" s="126">
        <f t="shared" si="204"/>
        <v>5.7280531304120134E-2</v>
      </c>
      <c r="AW303" s="126">
        <f t="shared" si="204"/>
        <v>5.7297131771013837E-2</v>
      </c>
      <c r="AX303" s="126">
        <f t="shared" ref="AX303:BN303" si="205">AX201*AX241*AX252</f>
        <v>5.7311954832977206E-2</v>
      </c>
      <c r="AY303" s="126">
        <f t="shared" si="205"/>
        <v>5.7325264786175827E-2</v>
      </c>
      <c r="AZ303" s="126">
        <f t="shared" si="205"/>
        <v>5.7337244274772318E-2</v>
      </c>
      <c r="BA303" s="126">
        <f t="shared" si="205"/>
        <v>5.7347718786888664E-2</v>
      </c>
      <c r="BB303" s="126">
        <f t="shared" si="205"/>
        <v>5.7356386675227265E-2</v>
      </c>
      <c r="BC303" s="126">
        <f t="shared" si="205"/>
        <v>5.7363193676975212E-2</v>
      </c>
      <c r="BD303" s="126">
        <f t="shared" si="205"/>
        <v>5.7368324713209531E-2</v>
      </c>
      <c r="BE303" s="126">
        <f t="shared" si="205"/>
        <v>5.7371931387648817E-2</v>
      </c>
      <c r="BF303" s="126">
        <f t="shared" si="205"/>
        <v>5.737388997048213E-2</v>
      </c>
      <c r="BG303" s="126">
        <f t="shared" si="205"/>
        <v>5.7373960417389271E-2</v>
      </c>
      <c r="BH303" s="126">
        <f t="shared" si="205"/>
        <v>5.7372092981128775E-2</v>
      </c>
      <c r="BI303" s="126">
        <f t="shared" si="205"/>
        <v>5.7369168558177516E-2</v>
      </c>
      <c r="BJ303" s="126">
        <f t="shared" si="205"/>
        <v>5.7367063003001734E-2</v>
      </c>
      <c r="BK303" s="126">
        <f t="shared" si="205"/>
        <v>5.7365886070855292E-2</v>
      </c>
      <c r="BL303" s="126">
        <f t="shared" si="205"/>
        <v>5.7364709229766116E-2</v>
      </c>
      <c r="BM303" s="126">
        <f t="shared" si="205"/>
        <v>5.7363532487662919E-2</v>
      </c>
      <c r="BN303" s="126">
        <f t="shared" si="205"/>
        <v>5.736235585245264E-2</v>
      </c>
      <c r="BO303" s="126">
        <f>BO201*BO241*BO252</f>
        <v>5.7361179332020243E-2</v>
      </c>
      <c r="BP303" s="126">
        <f>BP201*BP241*BP252</f>
        <v>5.7360002934228951E-2</v>
      </c>
    </row>
    <row r="304" spans="3:68" outlineLevel="1">
      <c r="E304" s="63" t="s">
        <v>246</v>
      </c>
      <c r="K304" s="103" t="str">
        <f t="array" ref="K304">IF(OR(L304:BM304&lt;0,L304:BM304&gt;1),"error","ok")</f>
        <v>ok</v>
      </c>
      <c r="R304" s="75">
        <f t="shared" ref="R304:AW304" si="206">R201*R241*R249*R280</f>
        <v>0</v>
      </c>
      <c r="S304" s="75">
        <f t="shared" si="206"/>
        <v>0</v>
      </c>
      <c r="T304" s="75">
        <f t="shared" si="206"/>
        <v>0</v>
      </c>
      <c r="U304" s="75">
        <f t="shared" si="206"/>
        <v>5.5431536394767493E-2</v>
      </c>
      <c r="V304" s="75">
        <f t="shared" si="206"/>
        <v>9.7808902111547566E-2</v>
      </c>
      <c r="W304" s="75">
        <f t="shared" si="206"/>
        <v>0.11581685704143084</v>
      </c>
      <c r="X304" s="75">
        <f t="shared" si="206"/>
        <v>0.12767441221993506</v>
      </c>
      <c r="Y304" s="75">
        <f t="shared" si="206"/>
        <v>0.13603249738718382</v>
      </c>
      <c r="Z304" s="75">
        <f t="shared" si="206"/>
        <v>0.12795148630911291</v>
      </c>
      <c r="AA304" s="75">
        <f t="shared" si="206"/>
        <v>0.11462868871796417</v>
      </c>
      <c r="AB304" s="75">
        <f t="shared" si="206"/>
        <v>0.10238546776370702</v>
      </c>
      <c r="AC304" s="75">
        <f t="shared" si="206"/>
        <v>8.9663024717667128E-2</v>
      </c>
      <c r="AD304" s="75">
        <f t="shared" si="206"/>
        <v>7.8666878402241958E-2</v>
      </c>
      <c r="AE304" s="75">
        <f t="shared" si="206"/>
        <v>6.8563528273217225E-2</v>
      </c>
      <c r="AF304" s="75">
        <f t="shared" si="206"/>
        <v>5.9346011320195236E-2</v>
      </c>
      <c r="AG304" s="75">
        <f t="shared" si="206"/>
        <v>5.0995179714387523E-2</v>
      </c>
      <c r="AH304" s="75">
        <f t="shared" si="206"/>
        <v>4.3488270320701551E-2</v>
      </c>
      <c r="AI304" s="75">
        <f t="shared" si="206"/>
        <v>3.6802781054307815E-2</v>
      </c>
      <c r="AJ304" s="75">
        <f t="shared" si="206"/>
        <v>3.6453794480522793E-2</v>
      </c>
      <c r="AK304" s="75">
        <f t="shared" si="206"/>
        <v>3.6533242432102118E-2</v>
      </c>
      <c r="AL304" s="75">
        <f t="shared" si="206"/>
        <v>3.6609205135968055E-2</v>
      </c>
      <c r="AM304" s="75">
        <f t="shared" si="206"/>
        <v>3.6677777549974248E-2</v>
      </c>
      <c r="AN304" s="75">
        <f t="shared" si="206"/>
        <v>3.673913926450096E-2</v>
      </c>
      <c r="AO304" s="75">
        <f t="shared" si="206"/>
        <v>3.6796450802022602E-2</v>
      </c>
      <c r="AP304" s="75">
        <f t="shared" si="206"/>
        <v>3.6855297886632575E-2</v>
      </c>
      <c r="AQ304" s="75">
        <f t="shared" si="206"/>
        <v>3.6917070975636214E-2</v>
      </c>
      <c r="AR304" s="75">
        <f t="shared" si="206"/>
        <v>3.6975219962887274E-2</v>
      </c>
      <c r="AS304" s="75">
        <f t="shared" si="206"/>
        <v>3.702632465657564E-2</v>
      </c>
      <c r="AT304" s="75">
        <f t="shared" si="206"/>
        <v>3.7072303226577966E-2</v>
      </c>
      <c r="AU304" s="75">
        <f t="shared" si="206"/>
        <v>3.7114512291761395E-2</v>
      </c>
      <c r="AV304" s="75">
        <f t="shared" si="206"/>
        <v>3.715247283715746E-2</v>
      </c>
      <c r="AW304" s="75">
        <f t="shared" si="206"/>
        <v>3.7184974067532982E-2</v>
      </c>
      <c r="AX304" s="75">
        <f t="shared" ref="AX304:BN304" si="207">AX201*AX241*AX249*AX280</f>
        <v>3.7211951545868302E-2</v>
      </c>
      <c r="AY304" s="75">
        <f t="shared" si="207"/>
        <v>3.7234388576377446E-2</v>
      </c>
      <c r="AZ304" s="75">
        <f t="shared" si="207"/>
        <v>3.7252951377237796E-2</v>
      </c>
      <c r="BA304" s="75">
        <f t="shared" si="207"/>
        <v>3.7266907393984042E-2</v>
      </c>
      <c r="BB304" s="75">
        <f t="shared" si="207"/>
        <v>3.727503081829444E-2</v>
      </c>
      <c r="BC304" s="75">
        <f t="shared" si="207"/>
        <v>3.7277074361653721E-2</v>
      </c>
      <c r="BD304" s="75">
        <f t="shared" si="207"/>
        <v>3.727373459306671E-2</v>
      </c>
      <c r="BE304" s="75">
        <f t="shared" si="207"/>
        <v>3.7265578123547603E-2</v>
      </c>
      <c r="BF304" s="75">
        <f t="shared" si="207"/>
        <v>3.7252093121844798E-2</v>
      </c>
      <c r="BG304" s="75">
        <f t="shared" si="207"/>
        <v>3.7232321016363153E-2</v>
      </c>
      <c r="BH304" s="75">
        <f t="shared" si="207"/>
        <v>3.7206060281753953E-2</v>
      </c>
      <c r="BI304" s="75">
        <f t="shared" si="207"/>
        <v>3.7177181487932108E-2</v>
      </c>
      <c r="BJ304" s="75">
        <f t="shared" si="207"/>
        <v>3.7156952812380198E-2</v>
      </c>
      <c r="BK304" s="75">
        <f t="shared" si="207"/>
        <v>3.7144820935655069E-2</v>
      </c>
      <c r="BL304" s="75">
        <f t="shared" si="207"/>
        <v>3.7132708489125928E-2</v>
      </c>
      <c r="BM304" s="75">
        <f t="shared" si="207"/>
        <v>3.7120615452426196E-2</v>
      </c>
      <c r="BN304" s="75">
        <f t="shared" si="207"/>
        <v>3.7108541805202837E-2</v>
      </c>
      <c r="BO304" s="75">
        <f>BO201*BO241*BO249*BO280</f>
        <v>3.7096487527116369E-2</v>
      </c>
      <c r="BP304" s="75">
        <f>BP201*BP241*BP249*BP280</f>
        <v>3.7084452597840822E-2</v>
      </c>
    </row>
    <row r="305" spans="4:68" outlineLevel="1">
      <c r="E305" s="63" t="s">
        <v>247</v>
      </c>
      <c r="K305" s="103" t="str">
        <f t="array" ref="K305">IF(OR(L305:BM305&lt;0,L305:BM305&gt;1),"error","ok")</f>
        <v>ok</v>
      </c>
      <c r="R305" s="75">
        <f t="shared" ref="R305:AW305" si="208">R201*R241*R249*R274</f>
        <v>0.69713347040459517</v>
      </c>
      <c r="S305" s="75">
        <f t="shared" si="208"/>
        <v>0.64498874101026404</v>
      </c>
      <c r="T305" s="75">
        <f t="shared" si="208"/>
        <v>0.55803088176609073</v>
      </c>
      <c r="U305" s="75">
        <f t="shared" si="208"/>
        <v>0.44184295855437494</v>
      </c>
      <c r="V305" s="75">
        <f t="shared" si="208"/>
        <v>0.38637431585811066</v>
      </c>
      <c r="W305" s="75">
        <f t="shared" si="208"/>
        <v>0.3057665328915628</v>
      </c>
      <c r="X305" s="75">
        <f t="shared" si="208"/>
        <v>0.2586721846081419</v>
      </c>
      <c r="Y305" s="75">
        <f t="shared" si="208"/>
        <v>0.23191519302594021</v>
      </c>
      <c r="Z305" s="75">
        <f t="shared" si="208"/>
        <v>0.21816304266615871</v>
      </c>
      <c r="AA305" s="75">
        <f t="shared" si="208"/>
        <v>0.1954533484739675</v>
      </c>
      <c r="AB305" s="75">
        <f t="shared" si="208"/>
        <v>0.17457902035996667</v>
      </c>
      <c r="AC305" s="75">
        <f t="shared" si="208"/>
        <v>0.15288618141731716</v>
      </c>
      <c r="AD305" s="75">
        <f t="shared" si="208"/>
        <v>0.13413653409967835</v>
      </c>
      <c r="AE305" s="75">
        <f t="shared" si="208"/>
        <v>0.11690912519368878</v>
      </c>
      <c r="AF305" s="75">
        <f t="shared" si="208"/>
        <v>0.10119214755343525</v>
      </c>
      <c r="AG305" s="75">
        <f t="shared" si="208"/>
        <v>8.6952968195379121E-2</v>
      </c>
      <c r="AH305" s="75">
        <f t="shared" si="208"/>
        <v>7.4152777278008716E-2</v>
      </c>
      <c r="AI305" s="75">
        <f t="shared" si="208"/>
        <v>6.2753207018505605E-2</v>
      </c>
      <c r="AJ305" s="75">
        <f t="shared" si="208"/>
        <v>6.2158142590345002E-2</v>
      </c>
      <c r="AK305" s="75">
        <f t="shared" si="208"/>
        <v>6.229361099387732E-2</v>
      </c>
      <c r="AL305" s="75">
        <f t="shared" si="208"/>
        <v>6.2423136622518201E-2</v>
      </c>
      <c r="AM305" s="75">
        <f t="shared" si="208"/>
        <v>6.2540060908946898E-2</v>
      </c>
      <c r="AN305" s="75">
        <f t="shared" si="208"/>
        <v>6.2644690077499926E-2</v>
      </c>
      <c r="AO305" s="75">
        <f t="shared" si="208"/>
        <v>6.2742413202737171E-2</v>
      </c>
      <c r="AP305" s="75">
        <f t="shared" si="208"/>
        <v>6.2842754622040878E-2</v>
      </c>
      <c r="AQ305" s="75">
        <f t="shared" si="208"/>
        <v>6.2948085233845069E-2</v>
      </c>
      <c r="AR305" s="75">
        <f t="shared" si="208"/>
        <v>6.3047236312439386E-2</v>
      </c>
      <c r="AS305" s="75">
        <f t="shared" si="208"/>
        <v>6.3134376015810734E-2</v>
      </c>
      <c r="AT305" s="75">
        <f t="shared" si="208"/>
        <v>6.3212775056334533E-2</v>
      </c>
      <c r="AU305" s="75">
        <f t="shared" si="208"/>
        <v>6.3284746633780739E-2</v>
      </c>
      <c r="AV305" s="75">
        <f t="shared" si="208"/>
        <v>6.3349473969508199E-2</v>
      </c>
      <c r="AW305" s="75">
        <f t="shared" si="208"/>
        <v>6.3404892510736249E-2</v>
      </c>
      <c r="AX305" s="75">
        <f t="shared" ref="AX305:BN305" si="209">AX201*AX241*AX249*AX274</f>
        <v>6.3450892384528154E-2</v>
      </c>
      <c r="AY305" s="75">
        <f t="shared" si="209"/>
        <v>6.3489150243875012E-2</v>
      </c>
      <c r="AZ305" s="75">
        <f t="shared" si="209"/>
        <v>6.3520802071602822E-2</v>
      </c>
      <c r="BA305" s="75">
        <f t="shared" si="209"/>
        <v>6.3544598773465966E-2</v>
      </c>
      <c r="BB305" s="75">
        <f t="shared" si="209"/>
        <v>6.3558450197546149E-2</v>
      </c>
      <c r="BC305" s="75">
        <f t="shared" si="209"/>
        <v>6.3561934686920826E-2</v>
      </c>
      <c r="BD305" s="75">
        <f t="shared" si="209"/>
        <v>6.3556239976259324E-2</v>
      </c>
      <c r="BE305" s="75">
        <f t="shared" si="209"/>
        <v>6.3542332206088861E-2</v>
      </c>
      <c r="BF305" s="75">
        <f t="shared" si="209"/>
        <v>6.3519338642023956E-2</v>
      </c>
      <c r="BG305" s="75">
        <f t="shared" si="209"/>
        <v>6.3485624803189547E-2</v>
      </c>
      <c r="BH305" s="75">
        <f t="shared" si="209"/>
        <v>6.3440847064414593E-2</v>
      </c>
      <c r="BI305" s="75">
        <f t="shared" si="209"/>
        <v>6.3391605217027844E-2</v>
      </c>
      <c r="BJ305" s="75">
        <f t="shared" si="209"/>
        <v>6.3357112870827084E-2</v>
      </c>
      <c r="BK305" s="75">
        <f t="shared" si="209"/>
        <v>6.3336426549026423E-2</v>
      </c>
      <c r="BL305" s="75">
        <f t="shared" si="209"/>
        <v>6.3315773358067429E-2</v>
      </c>
      <c r="BM305" s="75">
        <f t="shared" si="209"/>
        <v>6.3295153263222603E-2</v>
      </c>
      <c r="BN305" s="75">
        <f t="shared" si="209"/>
        <v>6.3274566229787554E-2</v>
      </c>
      <c r="BO305" s="75">
        <f>BO201*BO241*BO249*BO274</f>
        <v>6.3254012223080996E-2</v>
      </c>
      <c r="BP305" s="75">
        <f>BP201*BP241*BP249*BP274</f>
        <v>6.3233491208444695E-2</v>
      </c>
    </row>
    <row r="306" spans="4:68" outlineLevel="1">
      <c r="E306" s="73" t="s">
        <v>252</v>
      </c>
      <c r="K306" s="103" t="str">
        <f t="array" ref="K306">IF(AND(R306:BM306=1),"ok","error")</f>
        <v>ok</v>
      </c>
      <c r="R306" s="196">
        <f>SUM(R292:R305)</f>
        <v>1</v>
      </c>
      <c r="S306" s="196">
        <f t="shared" ref="S306:BM306" si="210">SUM(S292:S305)</f>
        <v>1</v>
      </c>
      <c r="T306" s="196">
        <f t="shared" si="210"/>
        <v>1</v>
      </c>
      <c r="U306" s="196">
        <f t="shared" si="210"/>
        <v>0.99999999999999989</v>
      </c>
      <c r="V306" s="196">
        <f t="shared" si="210"/>
        <v>1</v>
      </c>
      <c r="W306" s="196">
        <f t="shared" si="210"/>
        <v>1</v>
      </c>
      <c r="X306" s="196">
        <f t="shared" si="210"/>
        <v>1</v>
      </c>
      <c r="Y306" s="196">
        <f t="shared" si="210"/>
        <v>0.99999999999999967</v>
      </c>
      <c r="Z306" s="196">
        <f t="shared" si="210"/>
        <v>0.99999999999999978</v>
      </c>
      <c r="AA306" s="196">
        <f t="shared" si="210"/>
        <v>1.0000000000000002</v>
      </c>
      <c r="AB306" s="196">
        <f t="shared" si="210"/>
        <v>0.99999999999999978</v>
      </c>
      <c r="AC306" s="196">
        <f t="shared" si="210"/>
        <v>1.0000000000000002</v>
      </c>
      <c r="AD306" s="196">
        <f t="shared" si="210"/>
        <v>1</v>
      </c>
      <c r="AE306" s="196">
        <f t="shared" si="210"/>
        <v>1</v>
      </c>
      <c r="AF306" s="196">
        <f t="shared" si="210"/>
        <v>1</v>
      </c>
      <c r="AG306" s="196">
        <f t="shared" si="210"/>
        <v>1</v>
      </c>
      <c r="AH306" s="196">
        <f t="shared" si="210"/>
        <v>1</v>
      </c>
      <c r="AI306" s="196">
        <f t="shared" si="210"/>
        <v>1</v>
      </c>
      <c r="AJ306" s="196">
        <f t="shared" si="210"/>
        <v>1</v>
      </c>
      <c r="AK306" s="196">
        <f t="shared" si="210"/>
        <v>0.99999999999999989</v>
      </c>
      <c r="AL306" s="196">
        <f t="shared" si="210"/>
        <v>1</v>
      </c>
      <c r="AM306" s="196">
        <f t="shared" si="210"/>
        <v>1</v>
      </c>
      <c r="AN306" s="196">
        <f t="shared" si="210"/>
        <v>1</v>
      </c>
      <c r="AO306" s="196">
        <f t="shared" si="210"/>
        <v>1</v>
      </c>
      <c r="AP306" s="196">
        <f t="shared" si="210"/>
        <v>1</v>
      </c>
      <c r="AQ306" s="196">
        <f t="shared" si="210"/>
        <v>1</v>
      </c>
      <c r="AR306" s="196">
        <f t="shared" si="210"/>
        <v>1.0000000000000002</v>
      </c>
      <c r="AS306" s="196">
        <f t="shared" si="210"/>
        <v>1</v>
      </c>
      <c r="AT306" s="196">
        <f t="shared" si="210"/>
        <v>1</v>
      </c>
      <c r="AU306" s="196">
        <f t="shared" si="210"/>
        <v>1</v>
      </c>
      <c r="AV306" s="196">
        <f t="shared" si="210"/>
        <v>1.0000000000000002</v>
      </c>
      <c r="AW306" s="196">
        <f t="shared" si="210"/>
        <v>1.0000000000000002</v>
      </c>
      <c r="AX306" s="196">
        <f t="shared" si="210"/>
        <v>1.0000000000000002</v>
      </c>
      <c r="AY306" s="196">
        <f t="shared" si="210"/>
        <v>1</v>
      </c>
      <c r="AZ306" s="196">
        <f t="shared" si="210"/>
        <v>1</v>
      </c>
      <c r="BA306" s="196">
        <f t="shared" si="210"/>
        <v>1.0000000000000004</v>
      </c>
      <c r="BB306" s="196">
        <f t="shared" si="210"/>
        <v>1.0000000000000002</v>
      </c>
      <c r="BC306" s="196">
        <f t="shared" si="210"/>
        <v>1</v>
      </c>
      <c r="BD306" s="196">
        <f t="shared" si="210"/>
        <v>1.0000000000000002</v>
      </c>
      <c r="BE306" s="196">
        <f t="shared" si="210"/>
        <v>1</v>
      </c>
      <c r="BF306" s="196">
        <f t="shared" si="210"/>
        <v>1</v>
      </c>
      <c r="BG306" s="196">
        <f t="shared" si="210"/>
        <v>1</v>
      </c>
      <c r="BH306" s="196">
        <f t="shared" si="210"/>
        <v>1</v>
      </c>
      <c r="BI306" s="196">
        <f t="shared" si="210"/>
        <v>1.0000000000000002</v>
      </c>
      <c r="BJ306" s="196">
        <f t="shared" si="210"/>
        <v>1.0000000000000002</v>
      </c>
      <c r="BK306" s="196">
        <f t="shared" si="210"/>
        <v>0.99999999999999989</v>
      </c>
      <c r="BL306" s="196">
        <f t="shared" si="210"/>
        <v>1.0000000000000002</v>
      </c>
      <c r="BM306" s="196">
        <f t="shared" si="210"/>
        <v>1</v>
      </c>
      <c r="BN306" s="196">
        <f>SUM(BN292:BN305)</f>
        <v>1</v>
      </c>
      <c r="BO306" s="196">
        <f>SUM(BO292:BO305)</f>
        <v>1</v>
      </c>
      <c r="BP306" s="196">
        <f>SUM(BP292:BP305)</f>
        <v>1</v>
      </c>
    </row>
    <row r="307" spans="4:68" outlineLevel="1">
      <c r="D307" s="68"/>
    </row>
    <row r="308" spans="4:68" outlineLevel="1">
      <c r="D308" s="77" t="s">
        <v>236</v>
      </c>
    </row>
    <row r="309" spans="4:68" outlineLevel="1">
      <c r="E309" s="77" t="s">
        <v>237</v>
      </c>
    </row>
    <row r="310" spans="4:68" outlineLevel="1">
      <c r="E310" s="82" t="s">
        <v>232</v>
      </c>
      <c r="J310" t="s">
        <v>120</v>
      </c>
      <c r="R310" s="197">
        <f t="shared" ref="R310:BM310" si="211">R293*R$323</f>
        <v>17611513853.818184</v>
      </c>
      <c r="S310" s="197">
        <f t="shared" si="211"/>
        <v>16712193544.347183</v>
      </c>
      <c r="T310" s="197">
        <f t="shared" si="211"/>
        <v>14959564745.999998</v>
      </c>
      <c r="U310" s="197">
        <f t="shared" si="211"/>
        <v>14228291997.90374</v>
      </c>
      <c r="V310" s="197">
        <f t="shared" si="211"/>
        <v>15578674608.63278</v>
      </c>
      <c r="W310" s="197">
        <f t="shared" si="211"/>
        <v>19166576257.580769</v>
      </c>
      <c r="X310" s="197">
        <f t="shared" si="211"/>
        <v>23793576442.539104</v>
      </c>
      <c r="Y310" s="197">
        <f t="shared" si="211"/>
        <v>26182005418.922573</v>
      </c>
      <c r="Z310" s="197">
        <f t="shared" si="211"/>
        <v>28789553558.443466</v>
      </c>
      <c r="AA310" s="197">
        <f t="shared" si="211"/>
        <v>27020295018.938545</v>
      </c>
      <c r="AB310" s="197">
        <f t="shared" si="211"/>
        <v>24954461624.174191</v>
      </c>
      <c r="AC310" s="197">
        <f t="shared" si="211"/>
        <v>22672254347.931561</v>
      </c>
      <c r="AD310" s="197">
        <f t="shared" si="211"/>
        <v>20258682247.493557</v>
      </c>
      <c r="AE310" s="197">
        <f t="shared" si="211"/>
        <v>17798166440.016518</v>
      </c>
      <c r="AF310" s="197">
        <f t="shared" si="211"/>
        <v>15369519786.392258</v>
      </c>
      <c r="AG310" s="197">
        <f t="shared" si="211"/>
        <v>13041731021.9944</v>
      </c>
      <c r="AH310" s="197">
        <f t="shared" si="211"/>
        <v>10870871258.652393</v>
      </c>
      <c r="AI310" s="197">
        <f t="shared" si="211"/>
        <v>8898298626.3503532</v>
      </c>
      <c r="AJ310" s="197">
        <f t="shared" si="211"/>
        <v>8898298626.3503532</v>
      </c>
      <c r="AK310" s="197">
        <f t="shared" si="211"/>
        <v>8898298626.3503532</v>
      </c>
      <c r="AL310" s="197">
        <f t="shared" si="211"/>
        <v>8898298626.3503532</v>
      </c>
      <c r="AM310" s="197">
        <f t="shared" si="211"/>
        <v>8898298626.3503532</v>
      </c>
      <c r="AN310" s="197">
        <f t="shared" si="211"/>
        <v>8898298626.3503532</v>
      </c>
      <c r="AO310" s="197">
        <f t="shared" si="211"/>
        <v>8898298626.3503532</v>
      </c>
      <c r="AP310" s="197">
        <f t="shared" si="211"/>
        <v>8898298626.3503532</v>
      </c>
      <c r="AQ310" s="197">
        <f t="shared" si="211"/>
        <v>8898298626.3503551</v>
      </c>
      <c r="AR310" s="197">
        <f t="shared" si="211"/>
        <v>8898298626.3503532</v>
      </c>
      <c r="AS310" s="197">
        <f t="shared" si="211"/>
        <v>8898298626.3503532</v>
      </c>
      <c r="AT310" s="197">
        <f t="shared" si="211"/>
        <v>8898298626.3503532</v>
      </c>
      <c r="AU310" s="197">
        <f t="shared" si="211"/>
        <v>8898298626.3503532</v>
      </c>
      <c r="AV310" s="197">
        <f t="shared" si="211"/>
        <v>8898298626.3503532</v>
      </c>
      <c r="AW310" s="197">
        <f t="shared" si="211"/>
        <v>8898298626.3503532</v>
      </c>
      <c r="AX310" s="197">
        <f t="shared" si="211"/>
        <v>8898298626.3503532</v>
      </c>
      <c r="AY310" s="197">
        <f t="shared" si="211"/>
        <v>8898298626.3503532</v>
      </c>
      <c r="AZ310" s="197">
        <f t="shared" si="211"/>
        <v>8898298626.3503532</v>
      </c>
      <c r="BA310" s="197">
        <f t="shared" si="211"/>
        <v>8898298626.3503532</v>
      </c>
      <c r="BB310" s="197">
        <f t="shared" si="211"/>
        <v>8898298626.3503532</v>
      </c>
      <c r="BC310" s="197">
        <f t="shared" si="211"/>
        <v>8898298626.3503532</v>
      </c>
      <c r="BD310" s="197">
        <f t="shared" si="211"/>
        <v>8898298626.3503532</v>
      </c>
      <c r="BE310" s="197">
        <f t="shared" si="211"/>
        <v>8898298626.3503532</v>
      </c>
      <c r="BF310" s="197">
        <f t="shared" si="211"/>
        <v>8898298626.3503532</v>
      </c>
      <c r="BG310" s="197">
        <f t="shared" si="211"/>
        <v>8898298626.3503532</v>
      </c>
      <c r="BH310" s="197">
        <f t="shared" si="211"/>
        <v>8898298626.3503532</v>
      </c>
      <c r="BI310" s="197">
        <f t="shared" si="211"/>
        <v>8898298626.3503532</v>
      </c>
      <c r="BJ310" s="197">
        <f t="shared" si="211"/>
        <v>8898298626.3503532</v>
      </c>
      <c r="BK310" s="197">
        <f t="shared" si="211"/>
        <v>8898298626.3503532</v>
      </c>
      <c r="BL310" s="197">
        <f t="shared" si="211"/>
        <v>8898298626.3503532</v>
      </c>
      <c r="BM310" s="197">
        <f t="shared" si="211"/>
        <v>8898298626.3503532</v>
      </c>
      <c r="BN310" s="197">
        <f t="shared" ref="BN310:BP311" si="212">BN293*BN$323</f>
        <v>8898298626.3503532</v>
      </c>
      <c r="BO310" s="197">
        <f t="shared" si="212"/>
        <v>8898298626.3503532</v>
      </c>
      <c r="BP310" s="197">
        <f t="shared" si="212"/>
        <v>8898298626.3503532</v>
      </c>
    </row>
    <row r="311" spans="4:68" outlineLevel="1">
      <c r="E311" s="82" t="s">
        <v>231</v>
      </c>
      <c r="J311" t="s">
        <v>120</v>
      </c>
      <c r="R311" s="197">
        <f t="shared" ref="R311:BM311" si="213">R294*R$323</f>
        <v>880575692.69090927</v>
      </c>
      <c r="S311" s="197">
        <f t="shared" si="213"/>
        <v>835609677.21735919</v>
      </c>
      <c r="T311" s="197">
        <f t="shared" si="213"/>
        <v>747978237.29999995</v>
      </c>
      <c r="U311" s="197">
        <f t="shared" si="213"/>
        <v>711414599.89518702</v>
      </c>
      <c r="V311" s="197">
        <f t="shared" si="213"/>
        <v>778933730.43163896</v>
      </c>
      <c r="W311" s="197">
        <f t="shared" si="213"/>
        <v>958328812.87903845</v>
      </c>
      <c r="X311" s="197">
        <f t="shared" si="213"/>
        <v>1189678822.1269553</v>
      </c>
      <c r="Y311" s="197">
        <f t="shared" si="213"/>
        <v>1309100270.9461288</v>
      </c>
      <c r="Z311" s="197">
        <f t="shared" si="213"/>
        <v>1439477677.9221735</v>
      </c>
      <c r="AA311" s="197">
        <f t="shared" si="213"/>
        <v>1351014750.9469273</v>
      </c>
      <c r="AB311" s="197">
        <f t="shared" si="213"/>
        <v>1247723081.2087095</v>
      </c>
      <c r="AC311" s="197">
        <f t="shared" si="213"/>
        <v>1133612717.3965781</v>
      </c>
      <c r="AD311" s="197">
        <f t="shared" si="213"/>
        <v>1012934112.3746779</v>
      </c>
      <c r="AE311" s="197">
        <f t="shared" si="213"/>
        <v>889908322.00082588</v>
      </c>
      <c r="AF311" s="197">
        <f t="shared" si="213"/>
        <v>768475989.31961298</v>
      </c>
      <c r="AG311" s="197">
        <f t="shared" si="213"/>
        <v>652086551.09972</v>
      </c>
      <c r="AH311" s="197">
        <f t="shared" si="213"/>
        <v>543543562.93261969</v>
      </c>
      <c r="AI311" s="197">
        <f t="shared" si="213"/>
        <v>444914931.3175177</v>
      </c>
      <c r="AJ311" s="197">
        <f t="shared" si="213"/>
        <v>444914931.3175177</v>
      </c>
      <c r="AK311" s="197">
        <f t="shared" si="213"/>
        <v>444914931.3175177</v>
      </c>
      <c r="AL311" s="197">
        <f t="shared" si="213"/>
        <v>444914931.3175177</v>
      </c>
      <c r="AM311" s="197">
        <f t="shared" si="213"/>
        <v>444914931.3175177</v>
      </c>
      <c r="AN311" s="197">
        <f t="shared" si="213"/>
        <v>444914931.3175177</v>
      </c>
      <c r="AO311" s="197">
        <f t="shared" si="213"/>
        <v>444914931.3175177</v>
      </c>
      <c r="AP311" s="197">
        <f t="shared" si="213"/>
        <v>444914931.3175177</v>
      </c>
      <c r="AQ311" s="197">
        <f t="shared" si="213"/>
        <v>444914931.3175177</v>
      </c>
      <c r="AR311" s="197">
        <f t="shared" si="213"/>
        <v>444914931.3175177</v>
      </c>
      <c r="AS311" s="197">
        <f t="shared" si="213"/>
        <v>444914931.3175177</v>
      </c>
      <c r="AT311" s="197">
        <f t="shared" si="213"/>
        <v>444914931.3175177</v>
      </c>
      <c r="AU311" s="197">
        <f t="shared" si="213"/>
        <v>444914931.3175177</v>
      </c>
      <c r="AV311" s="197">
        <f t="shared" si="213"/>
        <v>444914931.3175177</v>
      </c>
      <c r="AW311" s="197">
        <f t="shared" si="213"/>
        <v>444914931.3175177</v>
      </c>
      <c r="AX311" s="197">
        <f t="shared" si="213"/>
        <v>444914931.3175177</v>
      </c>
      <c r="AY311" s="197">
        <f t="shared" si="213"/>
        <v>444914931.3175177</v>
      </c>
      <c r="AZ311" s="197">
        <f t="shared" si="213"/>
        <v>444914931.3175177</v>
      </c>
      <c r="BA311" s="197">
        <f t="shared" si="213"/>
        <v>444914931.31751764</v>
      </c>
      <c r="BB311" s="197">
        <f t="shared" si="213"/>
        <v>444914931.3175177</v>
      </c>
      <c r="BC311" s="197">
        <f t="shared" si="213"/>
        <v>444914931.3175177</v>
      </c>
      <c r="BD311" s="197">
        <f t="shared" si="213"/>
        <v>444914931.3175177</v>
      </c>
      <c r="BE311" s="197">
        <f t="shared" si="213"/>
        <v>444914931.31751776</v>
      </c>
      <c r="BF311" s="197">
        <f t="shared" si="213"/>
        <v>444914931.3175177</v>
      </c>
      <c r="BG311" s="197">
        <f t="shared" si="213"/>
        <v>444914931.31751776</v>
      </c>
      <c r="BH311" s="197">
        <f t="shared" si="213"/>
        <v>444914931.3175177</v>
      </c>
      <c r="BI311" s="197">
        <f t="shared" si="213"/>
        <v>444914931.3175177</v>
      </c>
      <c r="BJ311" s="197">
        <f t="shared" si="213"/>
        <v>444914931.3175177</v>
      </c>
      <c r="BK311" s="197">
        <f t="shared" si="213"/>
        <v>444914931.3175177</v>
      </c>
      <c r="BL311" s="197">
        <f t="shared" si="213"/>
        <v>444914931.3175177</v>
      </c>
      <c r="BM311" s="197">
        <f t="shared" si="213"/>
        <v>444914931.3175177</v>
      </c>
      <c r="BN311" s="197">
        <f t="shared" si="212"/>
        <v>444914931.3175177</v>
      </c>
      <c r="BO311" s="197">
        <f t="shared" si="212"/>
        <v>444914931.3175177</v>
      </c>
      <c r="BP311" s="197">
        <f t="shared" si="212"/>
        <v>444914931.3175177</v>
      </c>
    </row>
    <row r="312" spans="4:68" outlineLevel="1">
      <c r="E312" s="73" t="s">
        <v>238</v>
      </c>
      <c r="Z312" s="50"/>
    </row>
    <row r="313" spans="4:68" outlineLevel="1">
      <c r="E313" s="63" t="s">
        <v>239</v>
      </c>
      <c r="J313" t="s">
        <v>120</v>
      </c>
      <c r="R313" s="198">
        <f t="shared" ref="R313:BM313" si="214">R296*R$323</f>
        <v>95966523.561479166</v>
      </c>
      <c r="S313" s="198">
        <f t="shared" si="214"/>
        <v>157151363.18788862</v>
      </c>
      <c r="T313" s="198">
        <f t="shared" si="214"/>
        <v>308049467.00864273</v>
      </c>
      <c r="U313" s="198">
        <f t="shared" si="214"/>
        <v>571354941.4484061</v>
      </c>
      <c r="V313" s="198">
        <f t="shared" si="214"/>
        <v>378965576.937994</v>
      </c>
      <c r="W313" s="198">
        <f t="shared" si="214"/>
        <v>445514987.1452468</v>
      </c>
      <c r="X313" s="198">
        <f t="shared" si="214"/>
        <v>525738605.29974639</v>
      </c>
      <c r="Y313" s="198">
        <f t="shared" si="214"/>
        <v>440468730.42872429</v>
      </c>
      <c r="Z313" s="198">
        <f t="shared" si="214"/>
        <v>424082297.11803454</v>
      </c>
      <c r="AA313" s="198">
        <f t="shared" si="214"/>
        <v>426608787.55846882</v>
      </c>
      <c r="AB313" s="198">
        <f t="shared" si="214"/>
        <v>447680110.41058218</v>
      </c>
      <c r="AC313" s="198">
        <f t="shared" si="214"/>
        <v>475121090.70089328</v>
      </c>
      <c r="AD313" s="198">
        <f t="shared" si="214"/>
        <v>500143329.0059759</v>
      </c>
      <c r="AE313" s="198">
        <f t="shared" si="214"/>
        <v>524959944.29268867</v>
      </c>
      <c r="AF313" s="198">
        <f t="shared" si="214"/>
        <v>549577814.86311531</v>
      </c>
      <c r="AG313" s="198">
        <f t="shared" si="214"/>
        <v>574022460.58551514</v>
      </c>
      <c r="AH313" s="198">
        <f t="shared" si="214"/>
        <v>598318829.87780285</v>
      </c>
      <c r="AI313" s="198">
        <f t="shared" si="214"/>
        <v>622474397.4394896</v>
      </c>
      <c r="AJ313" s="198">
        <f t="shared" si="214"/>
        <v>633989291.86908841</v>
      </c>
      <c r="AK313" s="198">
        <f t="shared" si="214"/>
        <v>639071240.60971034</v>
      </c>
      <c r="AL313" s="198">
        <f t="shared" si="214"/>
        <v>644036291.18782461</v>
      </c>
      <c r="AM313" s="198">
        <f t="shared" si="214"/>
        <v>648881711.81037211</v>
      </c>
      <c r="AN313" s="198">
        <f t="shared" si="214"/>
        <v>653606292.77276397</v>
      </c>
      <c r="AO313" s="198">
        <f t="shared" si="214"/>
        <v>658205837.71369803</v>
      </c>
      <c r="AP313" s="198">
        <f t="shared" si="214"/>
        <v>662677119.74040043</v>
      </c>
      <c r="AQ313" s="198">
        <f t="shared" si="214"/>
        <v>667027967.90288877</v>
      </c>
      <c r="AR313" s="198">
        <f t="shared" si="214"/>
        <v>671266916.14023173</v>
      </c>
      <c r="AS313" s="198">
        <f t="shared" si="214"/>
        <v>675391939.1302855</v>
      </c>
      <c r="AT313" s="198">
        <f t="shared" si="214"/>
        <v>679399096.85938513</v>
      </c>
      <c r="AU313" s="198">
        <f t="shared" si="214"/>
        <v>683287207.87715232</v>
      </c>
      <c r="AV313" s="198">
        <f t="shared" si="214"/>
        <v>687055791.03300679</v>
      </c>
      <c r="AW313" s="198">
        <f t="shared" si="214"/>
        <v>690704425.34573591</v>
      </c>
      <c r="AX313" s="198">
        <f t="shared" si="214"/>
        <v>694232342.9986794</v>
      </c>
      <c r="AY313" s="198">
        <f t="shared" si="214"/>
        <v>697638932.88376212</v>
      </c>
      <c r="AZ313" s="198">
        <f t="shared" si="214"/>
        <v>700924388.72021747</v>
      </c>
      <c r="BA313" s="198">
        <f t="shared" si="214"/>
        <v>704089517.72256303</v>
      </c>
      <c r="BB313" s="198">
        <f t="shared" si="214"/>
        <v>707134890.92027962</v>
      </c>
      <c r="BC313" s="198">
        <f t="shared" si="214"/>
        <v>710060720.74837363</v>
      </c>
      <c r="BD313" s="198">
        <f t="shared" si="214"/>
        <v>712867383.44389021</v>
      </c>
      <c r="BE313" s="198">
        <f t="shared" si="214"/>
        <v>715555880.40386188</v>
      </c>
      <c r="BF313" s="198">
        <f t="shared" si="214"/>
        <v>718127828.96488929</v>
      </c>
      <c r="BG313" s="198">
        <f t="shared" si="214"/>
        <v>720584848.88762903</v>
      </c>
      <c r="BH313" s="198">
        <f t="shared" si="214"/>
        <v>722928313.08812761</v>
      </c>
      <c r="BI313" s="198">
        <f t="shared" si="214"/>
        <v>725104897.47401249</v>
      </c>
      <c r="BJ313" s="198">
        <f t="shared" si="214"/>
        <v>726613323.28171301</v>
      </c>
      <c r="BK313" s="198">
        <f t="shared" si="214"/>
        <v>727564643.78338873</v>
      </c>
      <c r="BL313" s="198">
        <f t="shared" si="214"/>
        <v>728517209.8040607</v>
      </c>
      <c r="BM313" s="198">
        <f t="shared" si="214"/>
        <v>729471022.97442782</v>
      </c>
      <c r="BN313" s="198">
        <f t="shared" ref="BN313:BP316" si="215">BN296*BN$323</f>
        <v>730426084.9273243</v>
      </c>
      <c r="BO313" s="198">
        <f t="shared" si="215"/>
        <v>731382397.29772234</v>
      </c>
      <c r="BP313" s="198">
        <f t="shared" si="215"/>
        <v>732339961.72273421</v>
      </c>
    </row>
    <row r="314" spans="4:68" outlineLevel="1">
      <c r="E314" s="63" t="s">
        <v>240</v>
      </c>
      <c r="J314" t="s">
        <v>120</v>
      </c>
      <c r="R314" s="198">
        <f t="shared" ref="R314:BM314" si="216">R297*R$323</f>
        <v>2792625835.6390438</v>
      </c>
      <c r="S314" s="198">
        <f t="shared" si="216"/>
        <v>4573104668.7675591</v>
      </c>
      <c r="T314" s="198">
        <f t="shared" si="216"/>
        <v>8466226184.9541988</v>
      </c>
      <c r="U314" s="198">
        <f t="shared" si="216"/>
        <v>14779047818.798769</v>
      </c>
      <c r="V314" s="198">
        <f t="shared" si="216"/>
        <v>6126610160.4975681</v>
      </c>
      <c r="W314" s="198">
        <f t="shared" si="216"/>
        <v>7202492292.1814899</v>
      </c>
      <c r="X314" s="198">
        <f t="shared" si="216"/>
        <v>8499440785.6792336</v>
      </c>
      <c r="Y314" s="198">
        <f t="shared" si="216"/>
        <v>7120911141.9310427</v>
      </c>
      <c r="Z314" s="198">
        <f t="shared" si="216"/>
        <v>6855997136.741559</v>
      </c>
      <c r="AA314" s="198">
        <f t="shared" si="216"/>
        <v>6896842065.5285778</v>
      </c>
      <c r="AB314" s="198">
        <f t="shared" si="216"/>
        <v>7237495118.3044128</v>
      </c>
      <c r="AC314" s="198">
        <f t="shared" si="216"/>
        <v>7681124299.6644411</v>
      </c>
      <c r="AD314" s="198">
        <f t="shared" si="216"/>
        <v>8085650485.596611</v>
      </c>
      <c r="AE314" s="198">
        <f t="shared" si="216"/>
        <v>8486852432.7318001</v>
      </c>
      <c r="AF314" s="198">
        <f t="shared" si="216"/>
        <v>8884841340.2870312</v>
      </c>
      <c r="AG314" s="198">
        <f t="shared" si="216"/>
        <v>9280029779.4658279</v>
      </c>
      <c r="AH314" s="198">
        <f t="shared" si="216"/>
        <v>9672821083.0244789</v>
      </c>
      <c r="AI314" s="198">
        <f t="shared" si="216"/>
        <v>10063336091.938416</v>
      </c>
      <c r="AJ314" s="198">
        <f t="shared" si="216"/>
        <v>10249493551.883595</v>
      </c>
      <c r="AK314" s="198">
        <f t="shared" si="216"/>
        <v>10331651723.190317</v>
      </c>
      <c r="AL314" s="198">
        <f t="shared" si="216"/>
        <v>10411920040.869829</v>
      </c>
      <c r="AM314" s="198">
        <f t="shared" si="216"/>
        <v>10490254340.934349</v>
      </c>
      <c r="AN314" s="198">
        <f t="shared" si="216"/>
        <v>10566635066.493019</v>
      </c>
      <c r="AO314" s="198">
        <f t="shared" si="216"/>
        <v>10640994376.371452</v>
      </c>
      <c r="AP314" s="198">
        <f t="shared" si="216"/>
        <v>10713280102.469807</v>
      </c>
      <c r="AQ314" s="198">
        <f t="shared" si="216"/>
        <v>10783618814.430037</v>
      </c>
      <c r="AR314" s="198">
        <f t="shared" si="216"/>
        <v>10852148477.600412</v>
      </c>
      <c r="AS314" s="198">
        <f t="shared" si="216"/>
        <v>10918836349.272951</v>
      </c>
      <c r="AT314" s="198">
        <f t="shared" si="216"/>
        <v>10983618732.560059</v>
      </c>
      <c r="AU314" s="198">
        <f t="shared" si="216"/>
        <v>11046476527.347296</v>
      </c>
      <c r="AV314" s="198">
        <f t="shared" si="216"/>
        <v>11107401955.033609</v>
      </c>
      <c r="AW314" s="198">
        <f t="shared" si="216"/>
        <v>11166388209.756065</v>
      </c>
      <c r="AX314" s="198">
        <f t="shared" si="216"/>
        <v>11223422878.478651</v>
      </c>
      <c r="AY314" s="198">
        <f t="shared" si="216"/>
        <v>11278496081.620821</v>
      </c>
      <c r="AZ314" s="198">
        <f t="shared" si="216"/>
        <v>11331610950.976849</v>
      </c>
      <c r="BA314" s="198">
        <f t="shared" si="216"/>
        <v>11382780536.514767</v>
      </c>
      <c r="BB314" s="198">
        <f t="shared" si="216"/>
        <v>11432014069.877853</v>
      </c>
      <c r="BC314" s="198">
        <f t="shared" si="216"/>
        <v>11479314985.432041</v>
      </c>
      <c r="BD314" s="198">
        <f t="shared" si="216"/>
        <v>11524689365.676224</v>
      </c>
      <c r="BE314" s="198">
        <f t="shared" si="216"/>
        <v>11568153399.862434</v>
      </c>
      <c r="BF314" s="198">
        <f t="shared" si="216"/>
        <v>11609733234.932375</v>
      </c>
      <c r="BG314" s="198">
        <f t="shared" si="216"/>
        <v>11649455057.01667</v>
      </c>
      <c r="BH314" s="198">
        <f t="shared" si="216"/>
        <v>11687341061.591398</v>
      </c>
      <c r="BI314" s="198">
        <f t="shared" si="216"/>
        <v>11722529175.829868</v>
      </c>
      <c r="BJ314" s="198">
        <f t="shared" si="216"/>
        <v>11746915393.054361</v>
      </c>
      <c r="BK314" s="198">
        <f t="shared" si="216"/>
        <v>11762295074.498119</v>
      </c>
      <c r="BL314" s="198">
        <f t="shared" si="216"/>
        <v>11777694891.832315</v>
      </c>
      <c r="BM314" s="198">
        <f t="shared" si="216"/>
        <v>11793114871.419918</v>
      </c>
      <c r="BN314" s="198">
        <f t="shared" si="215"/>
        <v>11808555039.658409</v>
      </c>
      <c r="BO314" s="198">
        <f t="shared" si="215"/>
        <v>11824015422.979845</v>
      </c>
      <c r="BP314" s="198">
        <f t="shared" si="215"/>
        <v>11839496047.85087</v>
      </c>
    </row>
    <row r="315" spans="4:68" outlineLevel="1">
      <c r="E315" s="63" t="s">
        <v>241</v>
      </c>
      <c r="J315" t="s">
        <v>120</v>
      </c>
      <c r="R315" s="198">
        <f t="shared" ref="R315:BM315" si="217">R298*R$323</f>
        <v>310291759.51544935</v>
      </c>
      <c r="S315" s="198">
        <f t="shared" si="217"/>
        <v>508122740.97417319</v>
      </c>
      <c r="T315" s="198">
        <f t="shared" si="217"/>
        <v>1494039914.9919176</v>
      </c>
      <c r="U315" s="198">
        <f t="shared" si="217"/>
        <v>3694761954.6996922</v>
      </c>
      <c r="V315" s="198">
        <f t="shared" si="217"/>
        <v>6126610160.4975681</v>
      </c>
      <c r="W315" s="198">
        <f t="shared" si="217"/>
        <v>7202492292.1814899</v>
      </c>
      <c r="X315" s="198">
        <f t="shared" si="217"/>
        <v>8499440785.6792336</v>
      </c>
      <c r="Y315" s="198">
        <f t="shared" si="217"/>
        <v>7120911141.9310427</v>
      </c>
      <c r="Z315" s="198">
        <f t="shared" si="217"/>
        <v>6855997136.741559</v>
      </c>
      <c r="AA315" s="198">
        <f t="shared" si="217"/>
        <v>6896842065.5285778</v>
      </c>
      <c r="AB315" s="198">
        <f t="shared" si="217"/>
        <v>7237495118.3044128</v>
      </c>
      <c r="AC315" s="198">
        <f t="shared" si="217"/>
        <v>7681124299.6644411</v>
      </c>
      <c r="AD315" s="198">
        <f t="shared" si="217"/>
        <v>8085650485.596611</v>
      </c>
      <c r="AE315" s="198">
        <f t="shared" si="217"/>
        <v>8486852432.7318001</v>
      </c>
      <c r="AF315" s="198">
        <f t="shared" si="217"/>
        <v>8884841340.2870312</v>
      </c>
      <c r="AG315" s="198">
        <f t="shared" si="217"/>
        <v>9280029779.4658279</v>
      </c>
      <c r="AH315" s="198">
        <f t="shared" si="217"/>
        <v>9672821083.0244789</v>
      </c>
      <c r="AI315" s="198">
        <f t="shared" si="217"/>
        <v>10063336091.938416</v>
      </c>
      <c r="AJ315" s="198">
        <f t="shared" si="217"/>
        <v>10249493551.883595</v>
      </c>
      <c r="AK315" s="198">
        <f t="shared" si="217"/>
        <v>10331651723.190317</v>
      </c>
      <c r="AL315" s="198">
        <f t="shared" si="217"/>
        <v>10411920040.869829</v>
      </c>
      <c r="AM315" s="198">
        <f t="shared" si="217"/>
        <v>10490254340.934349</v>
      </c>
      <c r="AN315" s="198">
        <f t="shared" si="217"/>
        <v>10566635066.493019</v>
      </c>
      <c r="AO315" s="198">
        <f t="shared" si="217"/>
        <v>10640994376.371452</v>
      </c>
      <c r="AP315" s="198">
        <f t="shared" si="217"/>
        <v>10713280102.469807</v>
      </c>
      <c r="AQ315" s="198">
        <f t="shared" si="217"/>
        <v>10783618814.430037</v>
      </c>
      <c r="AR315" s="198">
        <f t="shared" si="217"/>
        <v>10852148477.600412</v>
      </c>
      <c r="AS315" s="198">
        <f t="shared" si="217"/>
        <v>10918836349.272951</v>
      </c>
      <c r="AT315" s="198">
        <f t="shared" si="217"/>
        <v>10983618732.560059</v>
      </c>
      <c r="AU315" s="198">
        <f t="shared" si="217"/>
        <v>11046476527.347296</v>
      </c>
      <c r="AV315" s="198">
        <f t="shared" si="217"/>
        <v>11107401955.033609</v>
      </c>
      <c r="AW315" s="198">
        <f t="shared" si="217"/>
        <v>11166388209.756065</v>
      </c>
      <c r="AX315" s="198">
        <f t="shared" si="217"/>
        <v>11223422878.478651</v>
      </c>
      <c r="AY315" s="198">
        <f t="shared" si="217"/>
        <v>11278496081.620821</v>
      </c>
      <c r="AZ315" s="198">
        <f t="shared" si="217"/>
        <v>11331610950.976849</v>
      </c>
      <c r="BA315" s="198">
        <f t="shared" si="217"/>
        <v>11382780536.514767</v>
      </c>
      <c r="BB315" s="198">
        <f t="shared" si="217"/>
        <v>11432014069.877853</v>
      </c>
      <c r="BC315" s="198">
        <f t="shared" si="217"/>
        <v>11479314985.432041</v>
      </c>
      <c r="BD315" s="198">
        <f t="shared" si="217"/>
        <v>11524689365.676224</v>
      </c>
      <c r="BE315" s="198">
        <f t="shared" si="217"/>
        <v>11568153399.862434</v>
      </c>
      <c r="BF315" s="198">
        <f t="shared" si="217"/>
        <v>11609733234.932375</v>
      </c>
      <c r="BG315" s="198">
        <f t="shared" si="217"/>
        <v>11649455057.01667</v>
      </c>
      <c r="BH315" s="198">
        <f t="shared" si="217"/>
        <v>11687341061.591398</v>
      </c>
      <c r="BI315" s="198">
        <f t="shared" si="217"/>
        <v>11722529175.829868</v>
      </c>
      <c r="BJ315" s="198">
        <f t="shared" si="217"/>
        <v>11746915393.054361</v>
      </c>
      <c r="BK315" s="198">
        <f t="shared" si="217"/>
        <v>11762295074.498119</v>
      </c>
      <c r="BL315" s="198">
        <f t="shared" si="217"/>
        <v>11777694891.832315</v>
      </c>
      <c r="BM315" s="198">
        <f t="shared" si="217"/>
        <v>11793114871.419918</v>
      </c>
      <c r="BN315" s="198">
        <f t="shared" si="215"/>
        <v>11808555039.658409</v>
      </c>
      <c r="BO315" s="198">
        <f t="shared" si="215"/>
        <v>11824015422.979845</v>
      </c>
      <c r="BP315" s="198">
        <f t="shared" si="215"/>
        <v>11839496047.85087</v>
      </c>
    </row>
    <row r="316" spans="4:68" outlineLevel="1">
      <c r="E316" s="63" t="s">
        <v>242</v>
      </c>
      <c r="J316" t="s">
        <v>120</v>
      </c>
      <c r="R316" s="198">
        <f t="shared" ref="R316:BM316" si="218">R299*R$323</f>
        <v>23840645029.905758</v>
      </c>
      <c r="S316" s="198">
        <f t="shared" si="218"/>
        <v>37730247386.448936</v>
      </c>
      <c r="T316" s="198">
        <f t="shared" si="218"/>
        <v>53525111833.717331</v>
      </c>
      <c r="U316" s="198">
        <f t="shared" si="218"/>
        <v>59157980249.409981</v>
      </c>
      <c r="V316" s="198">
        <f t="shared" si="218"/>
        <v>70244386477.087921</v>
      </c>
      <c r="W316" s="198">
        <f t="shared" si="218"/>
        <v>79290359720.225266</v>
      </c>
      <c r="X316" s="198">
        <f>X299*X$323</f>
        <v>91684818609.305069</v>
      </c>
      <c r="Y316" s="198">
        <f t="shared" si="218"/>
        <v>112229146690.10445</v>
      </c>
      <c r="Z316" s="198">
        <f t="shared" si="218"/>
        <v>129411728833.26476</v>
      </c>
      <c r="AA316" s="198">
        <f t="shared" si="218"/>
        <v>127982636267.54066</v>
      </c>
      <c r="AB316" s="198">
        <f t="shared" si="218"/>
        <v>134304033123.17471</v>
      </c>
      <c r="AC316" s="198">
        <f t="shared" si="218"/>
        <v>142536327210.26801</v>
      </c>
      <c r="AD316" s="198">
        <f t="shared" si="218"/>
        <v>150042998701.79285</v>
      </c>
      <c r="AE316" s="198">
        <f t="shared" si="218"/>
        <v>157487983287.80664</v>
      </c>
      <c r="AF316" s="198">
        <f t="shared" si="218"/>
        <v>164873344458.93463</v>
      </c>
      <c r="AG316" s="198">
        <f t="shared" si="218"/>
        <v>172206738175.65457</v>
      </c>
      <c r="AH316" s="198">
        <f t="shared" si="218"/>
        <v>179495648963.34091</v>
      </c>
      <c r="AI316" s="198">
        <f t="shared" si="218"/>
        <v>186742319231.84692</v>
      </c>
      <c r="AJ316" s="198">
        <f t="shared" si="218"/>
        <v>190196787560.72659</v>
      </c>
      <c r="AK316" s="198">
        <f t="shared" si="218"/>
        <v>191721372182.91318</v>
      </c>
      <c r="AL316" s="198">
        <f t="shared" si="218"/>
        <v>193210887356.34741</v>
      </c>
      <c r="AM316" s="198">
        <f t="shared" si="218"/>
        <v>194664513543.11169</v>
      </c>
      <c r="AN316" s="198">
        <f t="shared" si="218"/>
        <v>196081887831.82928</v>
      </c>
      <c r="AO316" s="198">
        <f t="shared" si="218"/>
        <v>197461751314.1095</v>
      </c>
      <c r="AP316" s="198">
        <f t="shared" si="218"/>
        <v>198803135922.12021</v>
      </c>
      <c r="AQ316" s="198">
        <f t="shared" si="218"/>
        <v>200108390370.8667</v>
      </c>
      <c r="AR316" s="198">
        <f t="shared" si="218"/>
        <v>201380074842.06958</v>
      </c>
      <c r="AS316" s="198">
        <f t="shared" si="218"/>
        <v>202617581739.08572</v>
      </c>
      <c r="AT316" s="198">
        <f t="shared" si="218"/>
        <v>203819729057.81561</v>
      </c>
      <c r="AU316" s="198">
        <f t="shared" si="218"/>
        <v>204986162363.14575</v>
      </c>
      <c r="AV316" s="198">
        <f t="shared" si="218"/>
        <v>206116737309.9021</v>
      </c>
      <c r="AW316" s="198">
        <f t="shared" si="218"/>
        <v>207211327603.72086</v>
      </c>
      <c r="AX316" s="198">
        <f t="shared" si="218"/>
        <v>208269702899.60388</v>
      </c>
      <c r="AY316" s="198">
        <f t="shared" si="218"/>
        <v>209291679865.12872</v>
      </c>
      <c r="AZ316" s="198">
        <f t="shared" si="218"/>
        <v>210277316616.06531</v>
      </c>
      <c r="BA316" s="198">
        <f t="shared" si="218"/>
        <v>211226855316.76898</v>
      </c>
      <c r="BB316" s="198">
        <f t="shared" si="218"/>
        <v>212140467276.08395</v>
      </c>
      <c r="BC316" s="198">
        <f t="shared" si="218"/>
        <v>213018216224.51218</v>
      </c>
      <c r="BD316" s="198">
        <f t="shared" si="218"/>
        <v>213860215033.16711</v>
      </c>
      <c r="BE316" s="198">
        <f t="shared" si="218"/>
        <v>214666764121.15863</v>
      </c>
      <c r="BF316" s="198">
        <f t="shared" si="218"/>
        <v>215438348689.46683</v>
      </c>
      <c r="BG316" s="198">
        <f t="shared" si="218"/>
        <v>216175454666.28876</v>
      </c>
      <c r="BH316" s="198">
        <f t="shared" si="218"/>
        <v>216878493926.43835</v>
      </c>
      <c r="BI316" s="198">
        <f t="shared" si="218"/>
        <v>217531469242.20383</v>
      </c>
      <c r="BJ316" s="198">
        <f t="shared" si="218"/>
        <v>217983996984.51401</v>
      </c>
      <c r="BK316" s="198">
        <f t="shared" si="218"/>
        <v>218269393135.01672</v>
      </c>
      <c r="BL316" s="198">
        <f t="shared" si="218"/>
        <v>218555162941.21826</v>
      </c>
      <c r="BM316" s="198">
        <f t="shared" si="218"/>
        <v>218841306892.3284</v>
      </c>
      <c r="BN316" s="198">
        <f t="shared" si="215"/>
        <v>219127825478.19736</v>
      </c>
      <c r="BO316" s="198">
        <f t="shared" si="215"/>
        <v>219414719189.3168</v>
      </c>
      <c r="BP316" s="198">
        <f t="shared" si="215"/>
        <v>219701988516.82034</v>
      </c>
    </row>
    <row r="317" spans="4:68" outlineLevel="1">
      <c r="E317" s="73" t="s">
        <v>243</v>
      </c>
      <c r="X317" s="50"/>
      <c r="Y317" s="50"/>
    </row>
    <row r="318" spans="4:68" outlineLevel="1">
      <c r="E318" s="63" t="s">
        <v>244</v>
      </c>
      <c r="J318" t="s">
        <v>120</v>
      </c>
      <c r="R318" s="198">
        <f t="shared" ref="R318:BM319" si="219">R301*R$323</f>
        <v>2516952827.920464</v>
      </c>
      <c r="S318" s="198">
        <f t="shared" si="219"/>
        <v>2804525230.3784266</v>
      </c>
      <c r="T318" s="198">
        <f t="shared" si="219"/>
        <v>3173872066.7417698</v>
      </c>
      <c r="U318" s="198">
        <f t="shared" si="219"/>
        <v>3096156324.3961334</v>
      </c>
      <c r="V318" s="198">
        <f t="shared" si="219"/>
        <v>4357237888.9870958</v>
      </c>
      <c r="W318" s="198">
        <f t="shared" si="219"/>
        <v>10057562511.052097</v>
      </c>
      <c r="X318" s="198">
        <f t="shared" si="219"/>
        <v>3111327654.2858391</v>
      </c>
      <c r="Y318" s="198">
        <f t="shared" si="219"/>
        <v>3271669337.7528434</v>
      </c>
      <c r="Z318" s="198">
        <f t="shared" si="219"/>
        <v>3440274199.6162529</v>
      </c>
      <c r="AA318" s="198">
        <f t="shared" si="219"/>
        <v>3276450446.0614557</v>
      </c>
      <c r="AB318" s="198">
        <f t="shared" si="219"/>
        <v>2932954869.6479859</v>
      </c>
      <c r="AC318" s="198">
        <f t="shared" si="219"/>
        <v>2615718724.3993444</v>
      </c>
      <c r="AD318" s="198">
        <f t="shared" si="219"/>
        <v>2345355708.278914</v>
      </c>
      <c r="AE318" s="198">
        <f t="shared" si="219"/>
        <v>2102414089.8697848</v>
      </c>
      <c r="AF318" s="198">
        <f t="shared" si="219"/>
        <v>1884187125.3900158</v>
      </c>
      <c r="AG318" s="198">
        <f t="shared" si="219"/>
        <v>1688083350.4754403</v>
      </c>
      <c r="AH318" s="198">
        <f t="shared" si="219"/>
        <v>1511805610.3008726</v>
      </c>
      <c r="AI318" s="198">
        <f t="shared" si="219"/>
        <v>1353440117.9653668</v>
      </c>
      <c r="AJ318" s="198">
        <f t="shared" si="219"/>
        <v>1366860351.3278251</v>
      </c>
      <c r="AK318" s="198">
        <f t="shared" si="219"/>
        <v>1379985671.6748579</v>
      </c>
      <c r="AL318" s="198">
        <f t="shared" si="219"/>
        <v>1392794096.0476642</v>
      </c>
      <c r="AM318" s="198">
        <f t="shared" si="219"/>
        <v>1405151763.3815377</v>
      </c>
      <c r="AN318" s="198">
        <f t="shared" si="219"/>
        <v>1417055519.7810736</v>
      </c>
      <c r="AO318" s="198">
        <f t="shared" si="219"/>
        <v>1428592584.5569892</v>
      </c>
      <c r="AP318" s="198">
        <f t="shared" si="219"/>
        <v>1439934018.0728371</v>
      </c>
      <c r="AQ318" s="198">
        <f t="shared" si="219"/>
        <v>1451141802.0657434</v>
      </c>
      <c r="AR318" s="198">
        <f t="shared" si="219"/>
        <v>1462019132.1803985</v>
      </c>
      <c r="AS318" s="198">
        <f t="shared" si="219"/>
        <v>1472445256.5311642</v>
      </c>
      <c r="AT318" s="198">
        <f t="shared" si="219"/>
        <v>1482470682.3170083</v>
      </c>
      <c r="AU318" s="198">
        <f t="shared" si="219"/>
        <v>1492134608.8680072</v>
      </c>
      <c r="AV318" s="198">
        <f t="shared" si="219"/>
        <v>1501417035.871841</v>
      </c>
      <c r="AW318" s="198">
        <f t="shared" si="219"/>
        <v>1510273097.2432737</v>
      </c>
      <c r="AX318" s="198">
        <f t="shared" si="219"/>
        <v>1518695530.048377</v>
      </c>
      <c r="AY318" s="198">
        <f t="shared" si="219"/>
        <v>1526713386.0228672</v>
      </c>
      <c r="AZ318" s="198">
        <f t="shared" si="219"/>
        <v>1534347351.387213</v>
      </c>
      <c r="BA318" s="198">
        <f t="shared" si="219"/>
        <v>1541571714.2014399</v>
      </c>
      <c r="BB318" s="198">
        <f t="shared" si="219"/>
        <v>1548342877.6309021</v>
      </c>
      <c r="BC318" s="198">
        <f t="shared" si="219"/>
        <v>1554650008.1730924</v>
      </c>
      <c r="BD318" s="198">
        <f t="shared" si="219"/>
        <v>1560515663.8725801</v>
      </c>
      <c r="BE318" s="198">
        <f t="shared" si="219"/>
        <v>1565959748.8863394</v>
      </c>
      <c r="BF318" s="198">
        <f t="shared" si="219"/>
        <v>1570966006.5502527</v>
      </c>
      <c r="BG318" s="198">
        <f t="shared" si="219"/>
        <v>1575502346.6196148</v>
      </c>
      <c r="BH318" s="198">
        <f t="shared" si="219"/>
        <v>1579562711.3075213</v>
      </c>
      <c r="BI318" s="198">
        <f t="shared" si="219"/>
        <v>1583169415.0649939</v>
      </c>
      <c r="BJ318" s="198">
        <f t="shared" si="219"/>
        <v>1585657838.5391097</v>
      </c>
      <c r="BK318" s="198">
        <f t="shared" si="219"/>
        <v>1587248028.4043329</v>
      </c>
      <c r="BL318" s="198">
        <f t="shared" si="219"/>
        <v>1588840473.0453491</v>
      </c>
      <c r="BM318" s="198">
        <f t="shared" si="219"/>
        <v>1590435175.6592698</v>
      </c>
      <c r="BN318" s="198">
        <f t="shared" ref="BN318:BP322" si="220">BN301*BN$323</f>
        <v>1592032139.4477401</v>
      </c>
      <c r="BO318" s="198">
        <f t="shared" si="220"/>
        <v>1593631367.6169441</v>
      </c>
      <c r="BP318" s="198">
        <f t="shared" si="220"/>
        <v>1595232863.3776114</v>
      </c>
    </row>
    <row r="319" spans="4:68" outlineLevel="1">
      <c r="E319" s="63" t="s">
        <v>378</v>
      </c>
      <c r="J319" t="s">
        <v>120</v>
      </c>
      <c r="R319" s="198">
        <f t="shared" si="219"/>
        <v>464144174.29525453</v>
      </c>
      <c r="S319" s="198">
        <f t="shared" si="219"/>
        <v>468713138.19662577</v>
      </c>
      <c r="T319" s="198">
        <f t="shared" si="219"/>
        <v>447434830.87826085</v>
      </c>
      <c r="U319" s="198">
        <f t="shared" si="219"/>
        <v>410247776.06529313</v>
      </c>
      <c r="V319" s="198">
        <f t="shared" si="219"/>
        <v>411166387.35711384</v>
      </c>
      <c r="W319" s="198">
        <f t="shared" si="219"/>
        <v>409976952.43552577</v>
      </c>
      <c r="X319" s="198">
        <f t="shared" si="219"/>
        <v>360011627.67936307</v>
      </c>
      <c r="Y319" s="198">
        <f t="shared" si="219"/>
        <v>344418480.40559429</v>
      </c>
      <c r="Z319" s="198">
        <f t="shared" si="219"/>
        <v>351278787.52189267</v>
      </c>
      <c r="AA319" s="198">
        <f t="shared" si="219"/>
        <v>305101923.20777231</v>
      </c>
      <c r="AB319" s="198">
        <f t="shared" si="219"/>
        <v>273115734.89136094</v>
      </c>
      <c r="AC319" s="198">
        <f t="shared" si="219"/>
        <v>243574815.64970753</v>
      </c>
      <c r="AD319" s="198">
        <f t="shared" si="219"/>
        <v>218398705.85022786</v>
      </c>
      <c r="AE319" s="198">
        <f t="shared" si="219"/>
        <v>195776067.04519597</v>
      </c>
      <c r="AF319" s="198">
        <f t="shared" si="219"/>
        <v>175454848.19733948</v>
      </c>
      <c r="AG319" s="198">
        <f t="shared" si="219"/>
        <v>157193733.0485774</v>
      </c>
      <c r="AH319" s="198">
        <f t="shared" si="219"/>
        <v>140778811.34248799</v>
      </c>
      <c r="AI319" s="198">
        <f t="shared" si="219"/>
        <v>126031871.91009399</v>
      </c>
      <c r="AJ319" s="198">
        <f t="shared" si="219"/>
        <v>127281559.36186215</v>
      </c>
      <c r="AK319" s="198">
        <f t="shared" si="219"/>
        <v>128503784.61645481</v>
      </c>
      <c r="AL319" s="198">
        <f t="shared" si="219"/>
        <v>129696500.62841287</v>
      </c>
      <c r="AM319" s="198">
        <f t="shared" si="219"/>
        <v>130847242.30206122</v>
      </c>
      <c r="AN319" s="198">
        <f t="shared" si="219"/>
        <v>131955715.9477594</v>
      </c>
      <c r="AO319" s="198">
        <f t="shared" si="219"/>
        <v>133030043.39731257</v>
      </c>
      <c r="AP319" s="198">
        <f t="shared" si="219"/>
        <v>134086153.73213476</v>
      </c>
      <c r="AQ319" s="198">
        <f t="shared" si="219"/>
        <v>135129818.66997734</v>
      </c>
      <c r="AR319" s="198">
        <f t="shared" si="219"/>
        <v>136142711.85788938</v>
      </c>
      <c r="AS319" s="198">
        <f t="shared" si="219"/>
        <v>137113588.92238027</v>
      </c>
      <c r="AT319" s="198">
        <f t="shared" si="219"/>
        <v>138047153.07620862</v>
      </c>
      <c r="AU319" s="198">
        <f t="shared" si="219"/>
        <v>138947054.54732433</v>
      </c>
      <c r="AV319" s="198">
        <f t="shared" si="219"/>
        <v>139811430.91361725</v>
      </c>
      <c r="AW319" s="198">
        <f t="shared" si="219"/>
        <v>140636104.26087272</v>
      </c>
      <c r="AX319" s="198">
        <f t="shared" si="219"/>
        <v>141420398.26721555</v>
      </c>
      <c r="AY319" s="198">
        <f t="shared" si="219"/>
        <v>142167018.22014675</v>
      </c>
      <c r="AZ319" s="198">
        <f t="shared" si="219"/>
        <v>142877890.41330424</v>
      </c>
      <c r="BA319" s="198">
        <f t="shared" si="219"/>
        <v>143550620.55980188</v>
      </c>
      <c r="BB319" s="198">
        <f t="shared" si="219"/>
        <v>144181148.93759757</v>
      </c>
      <c r="BC319" s="198">
        <f t="shared" si="219"/>
        <v>144768466.73471487</v>
      </c>
      <c r="BD319" s="198">
        <f t="shared" si="219"/>
        <v>145314674.54839921</v>
      </c>
      <c r="BE319" s="198">
        <f t="shared" si="219"/>
        <v>145821625.84680852</v>
      </c>
      <c r="BF319" s="198">
        <f t="shared" si="219"/>
        <v>146287806.81504798</v>
      </c>
      <c r="BG319" s="198">
        <f t="shared" si="219"/>
        <v>146710229.22071892</v>
      </c>
      <c r="BH319" s="198">
        <f t="shared" si="219"/>
        <v>147088328.96481678</v>
      </c>
      <c r="BI319" s="198">
        <f t="shared" si="219"/>
        <v>147424183.96124086</v>
      </c>
      <c r="BJ319" s="198">
        <f t="shared" si="219"/>
        <v>147655905.08756545</v>
      </c>
      <c r="BK319" s="198">
        <f t="shared" si="219"/>
        <v>147803983.01339772</v>
      </c>
      <c r="BL319" s="198">
        <f t="shared" si="219"/>
        <v>147952270.90316573</v>
      </c>
      <c r="BM319" s="198">
        <f t="shared" si="219"/>
        <v>148100769.0545834</v>
      </c>
      <c r="BN319" s="198">
        <f t="shared" si="220"/>
        <v>148249477.76578674</v>
      </c>
      <c r="BO319" s="198">
        <f t="shared" si="220"/>
        <v>148398397.33533454</v>
      </c>
      <c r="BP319" s="198">
        <f t="shared" si="220"/>
        <v>148547528.06220886</v>
      </c>
    </row>
    <row r="320" spans="4:68" outlineLevel="1">
      <c r="E320" s="63" t="s">
        <v>245</v>
      </c>
      <c r="J320" t="s">
        <v>120</v>
      </c>
      <c r="R320" s="198">
        <f t="shared" ref="R320:BM320" si="221">R303*R$323</f>
        <v>12135199410.618467</v>
      </c>
      <c r="S320" s="198">
        <f t="shared" si="221"/>
        <v>13160493133.311968</v>
      </c>
      <c r="T320" s="198">
        <f t="shared" si="221"/>
        <v>17932155721.219925</v>
      </c>
      <c r="U320" s="198">
        <f t="shared" si="221"/>
        <v>18923371570.316471</v>
      </c>
      <c r="V320" s="198">
        <f t="shared" si="221"/>
        <v>17879578374.789772</v>
      </c>
      <c r="W320" s="198">
        <f t="shared" si="221"/>
        <v>20405738587.867313</v>
      </c>
      <c r="X320" s="198">
        <f t="shared" si="221"/>
        <v>18324556888.017643</v>
      </c>
      <c r="Y320" s="198">
        <f t="shared" si="221"/>
        <v>12135351614.262636</v>
      </c>
      <c r="Z320" s="198">
        <f t="shared" si="221"/>
        <v>12627124198.89813</v>
      </c>
      <c r="AA320" s="198">
        <f t="shared" si="221"/>
        <v>13691539225.554661</v>
      </c>
      <c r="AB320" s="198">
        <f t="shared" si="221"/>
        <v>14030482239.358147</v>
      </c>
      <c r="AC320" s="198">
        <f t="shared" si="221"/>
        <v>14451843672.536076</v>
      </c>
      <c r="AD320" s="198">
        <f t="shared" si="221"/>
        <v>14739742637.31052</v>
      </c>
      <c r="AE320" s="198">
        <f t="shared" si="221"/>
        <v>14935431886.520554</v>
      </c>
      <c r="AF320" s="198">
        <f t="shared" si="221"/>
        <v>15036073678.792358</v>
      </c>
      <c r="AG320" s="198">
        <f t="shared" si="221"/>
        <v>15040290616.161772</v>
      </c>
      <c r="AH320" s="198">
        <f t="shared" si="221"/>
        <v>14948142044.884878</v>
      </c>
      <c r="AI320" s="198">
        <f t="shared" si="221"/>
        <v>14761552048.049194</v>
      </c>
      <c r="AJ320" s="198">
        <f t="shared" si="221"/>
        <v>14988227730.718447</v>
      </c>
      <c r="AK320" s="198">
        <f t="shared" si="221"/>
        <v>15117070181.912786</v>
      </c>
      <c r="AL320" s="198">
        <f t="shared" si="221"/>
        <v>15242872538.331608</v>
      </c>
      <c r="AM320" s="198">
        <f t="shared" si="221"/>
        <v>15365061171.261253</v>
      </c>
      <c r="AN320" s="198">
        <f t="shared" si="221"/>
        <v>15483609534.389856</v>
      </c>
      <c r="AO320" s="198">
        <f t="shared" si="221"/>
        <v>15598805385.600687</v>
      </c>
      <c r="AP320" s="198">
        <f t="shared" si="221"/>
        <v>15711281984.485367</v>
      </c>
      <c r="AQ320" s="198">
        <f t="shared" si="221"/>
        <v>15821402234.237991</v>
      </c>
      <c r="AR320" s="198">
        <f t="shared" si="221"/>
        <v>15928512868.142017</v>
      </c>
      <c r="AS320" s="198">
        <f t="shared" si="221"/>
        <v>16032106982.224691</v>
      </c>
      <c r="AT320" s="198">
        <f t="shared" si="221"/>
        <v>16132327898.010193</v>
      </c>
      <c r="AU320" s="198">
        <f t="shared" si="221"/>
        <v>16229314598.317436</v>
      </c>
      <c r="AV320" s="198">
        <f t="shared" si="221"/>
        <v>16322982167.02589</v>
      </c>
      <c r="AW320" s="198">
        <f t="shared" si="221"/>
        <v>16413148628.863184</v>
      </c>
      <c r="AX320" s="198">
        <f t="shared" si="221"/>
        <v>16499775221.24011</v>
      </c>
      <c r="AY320" s="198">
        <f t="shared" si="221"/>
        <v>16582968363.159702</v>
      </c>
      <c r="AZ320" s="198">
        <f t="shared" si="221"/>
        <v>16662813250.830154</v>
      </c>
      <c r="BA320" s="198">
        <f t="shared" si="221"/>
        <v>16739221411.236477</v>
      </c>
      <c r="BB320" s="198">
        <f t="shared" si="221"/>
        <v>16812030291.240023</v>
      </c>
      <c r="BC320" s="198">
        <f t="shared" si="221"/>
        <v>16881200649.648432</v>
      </c>
      <c r="BD320" s="198">
        <f t="shared" si="221"/>
        <v>16946826831.225176</v>
      </c>
      <c r="BE320" s="198">
        <f t="shared" si="221"/>
        <v>17009001936.329842</v>
      </c>
      <c r="BF320" s="198">
        <f t="shared" si="221"/>
        <v>17067685698.629179</v>
      </c>
      <c r="BG320" s="198">
        <f t="shared" si="221"/>
        <v>17122774992.023819</v>
      </c>
      <c r="BH320" s="198">
        <f t="shared" si="221"/>
        <v>17174264944.636721</v>
      </c>
      <c r="BI320" s="198">
        <f t="shared" si="221"/>
        <v>17221435041.721848</v>
      </c>
      <c r="BJ320" s="198">
        <f t="shared" si="221"/>
        <v>17254078689.295273</v>
      </c>
      <c r="BK320" s="198">
        <f t="shared" si="221"/>
        <v>17274747362.760014</v>
      </c>
      <c r="BL320" s="198">
        <f t="shared" si="221"/>
        <v>17295443032.18528</v>
      </c>
      <c r="BM320" s="198">
        <f t="shared" si="221"/>
        <v>17316165735.225376</v>
      </c>
      <c r="BN320" s="198">
        <f t="shared" si="220"/>
        <v>17336915509.585838</v>
      </c>
      <c r="BO320" s="198">
        <f t="shared" si="220"/>
        <v>17357692393.023437</v>
      </c>
      <c r="BP320" s="198">
        <f t="shared" si="220"/>
        <v>17378496423.346264</v>
      </c>
    </row>
    <row r="321" spans="2:68" outlineLevel="1">
      <c r="E321" s="63" t="s">
        <v>246</v>
      </c>
      <c r="J321" t="s">
        <v>120</v>
      </c>
      <c r="R321" s="198">
        <f t="shared" ref="R321:BM321" si="222">R304*R$323</f>
        <v>0</v>
      </c>
      <c r="S321" s="198">
        <f t="shared" si="222"/>
        <v>0</v>
      </c>
      <c r="T321" s="198">
        <f t="shared" si="222"/>
        <v>0</v>
      </c>
      <c r="U321" s="198">
        <f t="shared" si="222"/>
        <v>12743272876.225304</v>
      </c>
      <c r="V321" s="198">
        <f t="shared" si="222"/>
        <v>23111230578.440472</v>
      </c>
      <c r="W321" s="198">
        <f t="shared" si="222"/>
        <v>29061315726.034893</v>
      </c>
      <c r="X321" s="198">
        <f t="shared" si="222"/>
        <v>32454397655.891937</v>
      </c>
      <c r="Y321" s="198">
        <f t="shared" si="222"/>
        <v>36621132259.478699</v>
      </c>
      <c r="Z321" s="198">
        <f t="shared" si="222"/>
        <v>37217218858.309952</v>
      </c>
      <c r="AA321" s="198">
        <f t="shared" si="222"/>
        <v>31210512468.14106</v>
      </c>
      <c r="AB321" s="198">
        <f t="shared" si="222"/>
        <v>27282396198.617039</v>
      </c>
      <c r="AC321" s="198">
        <f t="shared" si="222"/>
        <v>23614655652.304047</v>
      </c>
      <c r="AD321" s="198">
        <f t="shared" si="222"/>
        <v>20515191285.245064</v>
      </c>
      <c r="AE321" s="198">
        <f t="shared" si="222"/>
        <v>17753388305.947861</v>
      </c>
      <c r="AF321" s="198">
        <f t="shared" si="222"/>
        <v>15300324556.489677</v>
      </c>
      <c r="AG321" s="198">
        <f t="shared" si="222"/>
        <v>13127819089.596287</v>
      </c>
      <c r="AH321" s="198">
        <f t="shared" si="222"/>
        <v>11210419162.240681</v>
      </c>
      <c r="AI321" s="198">
        <f t="shared" si="222"/>
        <v>9526227025.7896519</v>
      </c>
      <c r="AJ321" s="198">
        <f t="shared" si="222"/>
        <v>9590999305.0807648</v>
      </c>
      <c r="AK321" s="198">
        <f t="shared" si="222"/>
        <v>9688672713.1353168</v>
      </c>
      <c r="AL321" s="198">
        <f t="shared" si="222"/>
        <v>9783961787.1037903</v>
      </c>
      <c r="AM321" s="198">
        <f t="shared" si="222"/>
        <v>9875596684.5400162</v>
      </c>
      <c r="AN321" s="198">
        <f t="shared" si="222"/>
        <v>9963552303.8346119</v>
      </c>
      <c r="AO321" s="198">
        <f t="shared" si="222"/>
        <v>10048687822.039621</v>
      </c>
      <c r="AP321" s="198">
        <f t="shared" si="222"/>
        <v>10132662848.539204</v>
      </c>
      <c r="AQ321" s="198">
        <f t="shared" si="222"/>
        <v>10216029391.572203</v>
      </c>
      <c r="AR321" s="198">
        <f t="shared" si="222"/>
        <v>10296850241.582838</v>
      </c>
      <c r="AS321" s="198">
        <f t="shared" si="222"/>
        <v>10373976014.168743</v>
      </c>
      <c r="AT321" s="198">
        <f t="shared" si="222"/>
        <v>10447912862.467661</v>
      </c>
      <c r="AU321" s="198">
        <f t="shared" si="222"/>
        <v>10519043360.917486</v>
      </c>
      <c r="AV321" s="198">
        <f t="shared" si="222"/>
        <v>10587177489.015617</v>
      </c>
      <c r="AW321" s="198">
        <f t="shared" si="222"/>
        <v>10651885832.086264</v>
      </c>
      <c r="AX321" s="198">
        <f t="shared" si="222"/>
        <v>10713102315.910141</v>
      </c>
      <c r="AY321" s="198">
        <f t="shared" si="222"/>
        <v>10771109214.877344</v>
      </c>
      <c r="AZ321" s="198">
        <f t="shared" si="222"/>
        <v>10826104039.225458</v>
      </c>
      <c r="BA321" s="198">
        <f t="shared" si="222"/>
        <v>10877834853.346731</v>
      </c>
      <c r="BB321" s="198">
        <f t="shared" si="222"/>
        <v>10925879113.90756</v>
      </c>
      <c r="BC321" s="198">
        <f t="shared" si="222"/>
        <v>10970131396.005705</v>
      </c>
      <c r="BD321" s="198">
        <f t="shared" si="222"/>
        <v>11010806549.773647</v>
      </c>
      <c r="BE321" s="198">
        <f t="shared" si="222"/>
        <v>11048090505.775253</v>
      </c>
      <c r="BF321" s="198">
        <f t="shared" si="222"/>
        <v>11081818181.52516</v>
      </c>
      <c r="BG321" s="198">
        <f t="shared" si="222"/>
        <v>11111672447.850784</v>
      </c>
      <c r="BH321" s="198">
        <f t="shared" si="222"/>
        <v>11137588043.635561</v>
      </c>
      <c r="BI321" s="198">
        <f t="shared" si="222"/>
        <v>11160078350.786295</v>
      </c>
      <c r="BJ321" s="198">
        <f t="shared" si="222"/>
        <v>11175558833.2227</v>
      </c>
      <c r="BK321" s="198">
        <f t="shared" si="222"/>
        <v>11185522292.915461</v>
      </c>
      <c r="BL321" s="198">
        <f t="shared" si="222"/>
        <v>11195500734.294207</v>
      </c>
      <c r="BM321" s="198">
        <f t="shared" si="222"/>
        <v>11205494178.832573</v>
      </c>
      <c r="BN321" s="198">
        <f t="shared" si="220"/>
        <v>11215502648.035471</v>
      </c>
      <c r="BO321" s="198">
        <f t="shared" si="220"/>
        <v>11225526163.439121</v>
      </c>
      <c r="BP321" s="198">
        <f t="shared" si="220"/>
        <v>11235564746.611078</v>
      </c>
    </row>
    <row r="322" spans="2:68" outlineLevel="1">
      <c r="E322" s="63" t="s">
        <v>247</v>
      </c>
      <c r="J322" t="s">
        <v>120</v>
      </c>
      <c r="R322" s="198">
        <f t="shared" ref="R322:BM322" si="223">R305*R$323</f>
        <v>139598428352.25067</v>
      </c>
      <c r="S322" s="198">
        <f>S305*S$323</f>
        <v>139803981230.32156</v>
      </c>
      <c r="T322" s="198">
        <f t="shared" si="223"/>
        <v>127591481007.24699</v>
      </c>
      <c r="U322" s="198">
        <f t="shared" si="223"/>
        <v>101576210141.42783</v>
      </c>
      <c r="V322" s="198">
        <f t="shared" si="223"/>
        <v>91296249222.796829</v>
      </c>
      <c r="W322" s="198">
        <f t="shared" si="223"/>
        <v>76724390367.785431</v>
      </c>
      <c r="X322" s="198">
        <f t="shared" si="223"/>
        <v>65753582067.246246</v>
      </c>
      <c r="Y322" s="198">
        <f t="shared" si="223"/>
        <v>62433588443.298317</v>
      </c>
      <c r="Z322" s="198">
        <f t="shared" si="223"/>
        <v>63457033129.617989</v>
      </c>
      <c r="AA322" s="198">
        <f t="shared" si="223"/>
        <v>53217037006.292496</v>
      </c>
      <c r="AB322" s="198">
        <f t="shared" si="223"/>
        <v>46519629254.605766</v>
      </c>
      <c r="AC322" s="198">
        <f t="shared" si="223"/>
        <v>40265812351.680008</v>
      </c>
      <c r="AD322" s="198">
        <f t="shared" si="223"/>
        <v>34980880280.057899</v>
      </c>
      <c r="AE322" s="198">
        <f t="shared" si="223"/>
        <v>30271678665.681919</v>
      </c>
      <c r="AF322" s="198">
        <f t="shared" si="223"/>
        <v>26088909190.243771</v>
      </c>
      <c r="AG322" s="198">
        <f t="shared" si="223"/>
        <v>22384524226.910389</v>
      </c>
      <c r="AH322" s="198">
        <f t="shared" si="223"/>
        <v>19115124818.727074</v>
      </c>
      <c r="AI322" s="198">
        <f t="shared" si="223"/>
        <v>16243372906.317022</v>
      </c>
      <c r="AJ322" s="198">
        <f t="shared" si="223"/>
        <v>16353817507.465147</v>
      </c>
      <c r="AK322" s="198">
        <f t="shared" si="223"/>
        <v>16520362520.812189</v>
      </c>
      <c r="AL322" s="198">
        <f t="shared" si="223"/>
        <v>16682841954.026144</v>
      </c>
      <c r="AM322" s="198">
        <f t="shared" si="223"/>
        <v>16839090572.53553</v>
      </c>
      <c r="AN322" s="198">
        <f t="shared" si="223"/>
        <v>16989065575.299833</v>
      </c>
      <c r="AO322" s="198">
        <f t="shared" si="223"/>
        <v>17134231963.509569</v>
      </c>
      <c r="AP322" s="198">
        <f t="shared" si="223"/>
        <v>17277419572.548714</v>
      </c>
      <c r="AQ322" s="198">
        <f t="shared" si="223"/>
        <v>17419569643.446526</v>
      </c>
      <c r="AR322" s="198">
        <f t="shared" si="223"/>
        <v>17557378998.866646</v>
      </c>
      <c r="AS322" s="198">
        <f t="shared" si="223"/>
        <v>17688887798.946449</v>
      </c>
      <c r="AT322" s="198">
        <f t="shared" si="223"/>
        <v>17814959096.198456</v>
      </c>
      <c r="AU322" s="198">
        <f t="shared" si="223"/>
        <v>17936245226.457848</v>
      </c>
      <c r="AV322" s="198">
        <f t="shared" si="223"/>
        <v>18052422181.712109</v>
      </c>
      <c r="AW322" s="198">
        <f t="shared" si="223"/>
        <v>18162757757.837311</v>
      </c>
      <c r="AX322" s="198">
        <f t="shared" si="223"/>
        <v>18267139290.272671</v>
      </c>
      <c r="AY322" s="198">
        <f t="shared" si="223"/>
        <v>18366048091.102196</v>
      </c>
      <c r="AZ322" s="198">
        <f t="shared" si="223"/>
        <v>18459820939.24527</v>
      </c>
      <c r="BA322" s="198">
        <f t="shared" si="223"/>
        <v>18548028253.92284</v>
      </c>
      <c r="BB322" s="198">
        <f t="shared" si="223"/>
        <v>18629949547.483105</v>
      </c>
      <c r="BC322" s="198">
        <f t="shared" si="223"/>
        <v>18705405057.676331</v>
      </c>
      <c r="BD322" s="198">
        <f t="shared" si="223"/>
        <v>18774761130.046593</v>
      </c>
      <c r="BE322" s="198">
        <f t="shared" si="223"/>
        <v>18838334798.764595</v>
      </c>
      <c r="BF322" s="198">
        <f t="shared" si="223"/>
        <v>18895844578.163013</v>
      </c>
      <c r="BG322" s="198">
        <f t="shared" si="223"/>
        <v>18946749724.524696</v>
      </c>
      <c r="BH322" s="198">
        <f t="shared" si="223"/>
        <v>18990938959.727638</v>
      </c>
      <c r="BI322" s="198">
        <f t="shared" si="223"/>
        <v>19029287662.21257</v>
      </c>
      <c r="BJ322" s="198">
        <f t="shared" si="223"/>
        <v>19055683763.043835</v>
      </c>
      <c r="BK322" s="198">
        <f t="shared" si="223"/>
        <v>19072672670.706032</v>
      </c>
      <c r="BL322" s="198">
        <f t="shared" si="223"/>
        <v>19089687123.960594</v>
      </c>
      <c r="BM322" s="198">
        <f t="shared" si="223"/>
        <v>19106727159.422668</v>
      </c>
      <c r="BN322" s="198">
        <f t="shared" si="220"/>
        <v>19123792813.760742</v>
      </c>
      <c r="BO322" s="198">
        <f t="shared" si="220"/>
        <v>19140884123.696682</v>
      </c>
      <c r="BP322" s="198">
        <f t="shared" si="220"/>
        <v>19158001126.005787</v>
      </c>
    </row>
    <row r="323" spans="2:68" outlineLevel="1">
      <c r="E323" s="73" t="s">
        <v>252</v>
      </c>
      <c r="J323" t="s">
        <v>120</v>
      </c>
      <c r="R323" s="177">
        <f t="shared" ref="R323:AW323" si="224">R168</f>
        <v>200246343460.2157</v>
      </c>
      <c r="S323" s="177">
        <f t="shared" si="224"/>
        <v>216754142113.1517</v>
      </c>
      <c r="T323" s="177">
        <f t="shared" si="224"/>
        <v>228645914010.05902</v>
      </c>
      <c r="U323" s="177">
        <f t="shared" si="224"/>
        <v>229892110250.58682</v>
      </c>
      <c r="V323" s="177">
        <f t="shared" si="224"/>
        <v>236289643166.45676</v>
      </c>
      <c r="W323" s="177">
        <f t="shared" si="224"/>
        <v>250924748507.36856</v>
      </c>
      <c r="X323" s="177">
        <f t="shared" si="224"/>
        <v>254196569943.75037</v>
      </c>
      <c r="Y323" s="177">
        <f t="shared" si="224"/>
        <v>269208703529.4621</v>
      </c>
      <c r="Z323" s="177">
        <f t="shared" si="224"/>
        <v>290869765814.1958</v>
      </c>
      <c r="AA323" s="177">
        <f t="shared" si="224"/>
        <v>272274880025.29919</v>
      </c>
      <c r="AB323" s="177">
        <f t="shared" si="224"/>
        <v>266467466472.69736</v>
      </c>
      <c r="AC323" s="177">
        <f t="shared" si="224"/>
        <v>263371169182.19507</v>
      </c>
      <c r="AD323" s="177">
        <f t="shared" si="224"/>
        <v>260785627978.60291</v>
      </c>
      <c r="AE323" s="177">
        <f t="shared" si="224"/>
        <v>258933411874.64557</v>
      </c>
      <c r="AF323" s="177">
        <f t="shared" si="224"/>
        <v>257815550129.19684</v>
      </c>
      <c r="AG323" s="177">
        <f t="shared" si="224"/>
        <v>257432548784.45834</v>
      </c>
      <c r="AH323" s="177">
        <f t="shared" si="224"/>
        <v>257780295228.34869</v>
      </c>
      <c r="AI323" s="177">
        <f t="shared" si="224"/>
        <v>258845303340.86246</v>
      </c>
      <c r="AJ323" s="177">
        <f t="shared" si="224"/>
        <v>263100163967.98477</v>
      </c>
      <c r="AK323" s="177">
        <f t="shared" si="224"/>
        <v>265201555299.72299</v>
      </c>
      <c r="AL323" s="177">
        <f t="shared" si="224"/>
        <v>267254144163.08041</v>
      </c>
      <c r="AM323" s="177">
        <f t="shared" si="224"/>
        <v>269252864928.47903</v>
      </c>
      <c r="AN323" s="177">
        <f t="shared" si="224"/>
        <v>271197216464.50909</v>
      </c>
      <c r="AO323" s="177">
        <f t="shared" si="224"/>
        <v>273088507261.33817</v>
      </c>
      <c r="AP323" s="177">
        <f t="shared" si="224"/>
        <v>274930971381.84637</v>
      </c>
      <c r="AQ323" s="177">
        <f t="shared" si="224"/>
        <v>276729142415.28998</v>
      </c>
      <c r="AR323" s="177">
        <f t="shared" si="224"/>
        <v>278479756223.70825</v>
      </c>
      <c r="AS323" s="177">
        <f t="shared" si="224"/>
        <v>280178389575.22321</v>
      </c>
      <c r="AT323" s="177">
        <f t="shared" si="224"/>
        <v>281825296869.53247</v>
      </c>
      <c r="AU323" s="177">
        <f t="shared" si="224"/>
        <v>283421301032.49347</v>
      </c>
      <c r="AV323" s="177">
        <f t="shared" si="224"/>
        <v>284965620873.20923</v>
      </c>
      <c r="AW323" s="177">
        <f t="shared" si="224"/>
        <v>286456723426.53748</v>
      </c>
      <c r="AX323" s="177">
        <f t="shared" ref="AX323:BN323" si="225">AX168</f>
        <v>287894127312.96625</v>
      </c>
      <c r="AY323" s="177">
        <f t="shared" si="225"/>
        <v>289278530592.3042</v>
      </c>
      <c r="AZ323" s="177">
        <f t="shared" si="225"/>
        <v>290610639935.50848</v>
      </c>
      <c r="BA323" s="177">
        <f t="shared" si="225"/>
        <v>291889926318.45618</v>
      </c>
      <c r="BB323" s="177">
        <f t="shared" si="225"/>
        <v>293115226843.62695</v>
      </c>
      <c r="BC323" s="177">
        <f t="shared" si="225"/>
        <v>294286276052.03076</v>
      </c>
      <c r="BD323" s="177">
        <f t="shared" si="225"/>
        <v>295403899555.09766</v>
      </c>
      <c r="BE323" s="177">
        <f t="shared" si="225"/>
        <v>296469048974.55804</v>
      </c>
      <c r="BF323" s="177">
        <f t="shared" si="225"/>
        <v>297481758817.64697</v>
      </c>
      <c r="BG323" s="177">
        <f t="shared" si="225"/>
        <v>298441572927.11725</v>
      </c>
      <c r="BH323" s="177">
        <f t="shared" si="225"/>
        <v>299348760908.64941</v>
      </c>
      <c r="BI323" s="177">
        <f t="shared" si="225"/>
        <v>300186240702.75232</v>
      </c>
      <c r="BJ323" s="177">
        <f t="shared" si="225"/>
        <v>300766289680.76074</v>
      </c>
      <c r="BK323" s="177">
        <f t="shared" si="225"/>
        <v>301132755823.26343</v>
      </c>
      <c r="BL323" s="177">
        <f t="shared" si="225"/>
        <v>301499707126.74341</v>
      </c>
      <c r="BM323" s="177">
        <f t="shared" si="225"/>
        <v>301867144234.005</v>
      </c>
      <c r="BN323" s="177">
        <f t="shared" si="225"/>
        <v>302235067788.70496</v>
      </c>
      <c r="BO323" s="177">
        <f>BO168</f>
        <v>302603478435.35358</v>
      </c>
      <c r="BP323" s="177">
        <f>BP168</f>
        <v>302972376819.31561</v>
      </c>
    </row>
    <row r="324" spans="2:68" outlineLevel="1">
      <c r="E324" s="68" t="s">
        <v>118</v>
      </c>
      <c r="K324" s="103" t="str">
        <f>IF(AND(R324:BM324),"ok","error")</f>
        <v>ok</v>
      </c>
      <c r="R324" s="199" t="b">
        <f t="shared" ref="R324:BM324" si="226">(ROUND(SUM(R309:R322)-R323,0)=0)</f>
        <v>1</v>
      </c>
      <c r="S324" s="199" t="b">
        <f t="shared" si="226"/>
        <v>1</v>
      </c>
      <c r="T324" s="199" t="b">
        <f t="shared" si="226"/>
        <v>1</v>
      </c>
      <c r="U324" s="199" t="b">
        <f t="shared" si="226"/>
        <v>1</v>
      </c>
      <c r="V324" s="199" t="b">
        <f t="shared" si="226"/>
        <v>1</v>
      </c>
      <c r="W324" s="199" t="b">
        <f t="shared" si="226"/>
        <v>1</v>
      </c>
      <c r="X324" s="199" t="b">
        <f t="shared" si="226"/>
        <v>1</v>
      </c>
      <c r="Y324" s="199" t="b">
        <f t="shared" si="226"/>
        <v>1</v>
      </c>
      <c r="Z324" s="199" t="b">
        <f t="shared" si="226"/>
        <v>1</v>
      </c>
      <c r="AA324" s="199" t="b">
        <f t="shared" si="226"/>
        <v>1</v>
      </c>
      <c r="AB324" s="199" t="b">
        <f t="shared" si="226"/>
        <v>1</v>
      </c>
      <c r="AC324" s="199" t="b">
        <f t="shared" si="226"/>
        <v>1</v>
      </c>
      <c r="AD324" s="199" t="b">
        <f t="shared" si="226"/>
        <v>1</v>
      </c>
      <c r="AE324" s="199" t="b">
        <f t="shared" si="226"/>
        <v>1</v>
      </c>
      <c r="AF324" s="199" t="b">
        <f t="shared" si="226"/>
        <v>1</v>
      </c>
      <c r="AG324" s="199" t="b">
        <f t="shared" si="226"/>
        <v>1</v>
      </c>
      <c r="AH324" s="199" t="b">
        <f t="shared" si="226"/>
        <v>1</v>
      </c>
      <c r="AI324" s="199" t="b">
        <f t="shared" si="226"/>
        <v>1</v>
      </c>
      <c r="AJ324" s="199" t="b">
        <f t="shared" si="226"/>
        <v>1</v>
      </c>
      <c r="AK324" s="199" t="b">
        <f t="shared" si="226"/>
        <v>1</v>
      </c>
      <c r="AL324" s="199" t="b">
        <f t="shared" si="226"/>
        <v>1</v>
      </c>
      <c r="AM324" s="199" t="b">
        <f t="shared" si="226"/>
        <v>1</v>
      </c>
      <c r="AN324" s="199" t="b">
        <f t="shared" si="226"/>
        <v>1</v>
      </c>
      <c r="AO324" s="199" t="b">
        <f t="shared" si="226"/>
        <v>1</v>
      </c>
      <c r="AP324" s="199" t="b">
        <f t="shared" si="226"/>
        <v>1</v>
      </c>
      <c r="AQ324" s="199" t="b">
        <f t="shared" si="226"/>
        <v>1</v>
      </c>
      <c r="AR324" s="199" t="b">
        <f t="shared" si="226"/>
        <v>1</v>
      </c>
      <c r="AS324" s="199" t="b">
        <f t="shared" si="226"/>
        <v>1</v>
      </c>
      <c r="AT324" s="199" t="b">
        <f t="shared" si="226"/>
        <v>1</v>
      </c>
      <c r="AU324" s="199" t="b">
        <f t="shared" si="226"/>
        <v>1</v>
      </c>
      <c r="AV324" s="199" t="b">
        <f t="shared" si="226"/>
        <v>1</v>
      </c>
      <c r="AW324" s="199" t="b">
        <f t="shared" si="226"/>
        <v>1</v>
      </c>
      <c r="AX324" s="199" t="b">
        <f t="shared" si="226"/>
        <v>1</v>
      </c>
      <c r="AY324" s="199" t="b">
        <f t="shared" si="226"/>
        <v>1</v>
      </c>
      <c r="AZ324" s="199" t="b">
        <f t="shared" si="226"/>
        <v>1</v>
      </c>
      <c r="BA324" s="199" t="b">
        <f t="shared" si="226"/>
        <v>1</v>
      </c>
      <c r="BB324" s="199" t="b">
        <f t="shared" si="226"/>
        <v>1</v>
      </c>
      <c r="BC324" s="199" t="b">
        <f t="shared" si="226"/>
        <v>1</v>
      </c>
      <c r="BD324" s="199" t="b">
        <f t="shared" si="226"/>
        <v>1</v>
      </c>
      <c r="BE324" s="199" t="b">
        <f t="shared" si="226"/>
        <v>1</v>
      </c>
      <c r="BF324" s="199" t="b">
        <f t="shared" si="226"/>
        <v>1</v>
      </c>
      <c r="BG324" s="199" t="b">
        <f t="shared" si="226"/>
        <v>1</v>
      </c>
      <c r="BH324" s="199" t="b">
        <f t="shared" si="226"/>
        <v>1</v>
      </c>
      <c r="BI324" s="199" t="b">
        <f t="shared" si="226"/>
        <v>1</v>
      </c>
      <c r="BJ324" s="199" t="b">
        <f t="shared" si="226"/>
        <v>1</v>
      </c>
      <c r="BK324" s="199" t="b">
        <f t="shared" si="226"/>
        <v>1</v>
      </c>
      <c r="BL324" s="199" t="b">
        <f t="shared" si="226"/>
        <v>1</v>
      </c>
      <c r="BM324" s="199" t="b">
        <f t="shared" si="226"/>
        <v>1</v>
      </c>
      <c r="BN324" s="199" t="b">
        <f>(ROUND(SUM(BN309:BN322)-BN323,0)=0)</f>
        <v>1</v>
      </c>
      <c r="BO324" s="199" t="b">
        <f>(ROUND(SUM(BO309:BO322)-BO323,0)=0)</f>
        <v>1</v>
      </c>
      <c r="BP324" s="199" t="b">
        <f>(ROUND(SUM(BP309:BP322)-BP323,0)=0)</f>
        <v>1</v>
      </c>
    </row>
    <row r="325" spans="2:68" outlineLevel="1">
      <c r="E325" s="68"/>
      <c r="S325" s="199"/>
      <c r="T325" s="199"/>
      <c r="U325" s="199"/>
      <c r="V325" s="199"/>
      <c r="W325" s="199"/>
      <c r="X325" s="199"/>
      <c r="Y325" s="199"/>
      <c r="Z325" s="199"/>
      <c r="AA325" s="199"/>
      <c r="AB325" s="199"/>
      <c r="AC325" s="199"/>
      <c r="AD325" s="199"/>
      <c r="AE325" s="199"/>
      <c r="AF325" s="199"/>
      <c r="AG325" s="199"/>
      <c r="AH325" s="199"/>
      <c r="AI325" s="199"/>
      <c r="AJ325" s="199"/>
      <c r="AK325" s="199"/>
      <c r="AL325" s="199"/>
      <c r="AM325" s="199"/>
      <c r="AN325" s="199"/>
      <c r="AO325" s="199"/>
      <c r="AP325" s="199"/>
      <c r="AQ325" s="199"/>
      <c r="AR325" s="199"/>
      <c r="AS325" s="199"/>
      <c r="AT325" s="199"/>
      <c r="AU325" s="199"/>
      <c r="AV325" s="199"/>
      <c r="AW325" s="199"/>
      <c r="AX325" s="199"/>
      <c r="AY325" s="199"/>
      <c r="AZ325" s="199"/>
      <c r="BA325" s="199"/>
      <c r="BB325" s="199"/>
      <c r="BC325" s="199"/>
      <c r="BD325" s="199"/>
      <c r="BE325" s="199"/>
      <c r="BF325" s="199"/>
      <c r="BG325" s="199"/>
      <c r="BH325" s="199"/>
      <c r="BI325" s="199"/>
      <c r="BJ325" s="199"/>
      <c r="BK325" s="199"/>
      <c r="BL325" s="199"/>
      <c r="BM325" s="199"/>
      <c r="BN325" s="199"/>
      <c r="BO325" s="199"/>
      <c r="BP325" s="199"/>
    </row>
    <row r="326" spans="2:68" outlineLevel="1">
      <c r="B326" s="90" t="s">
        <v>304</v>
      </c>
    </row>
    <row r="327" spans="2:68" outlineLevel="1">
      <c r="E327" s="16"/>
    </row>
    <row r="328" spans="2:68" outlineLevel="1">
      <c r="C328" s="77" t="s">
        <v>306</v>
      </c>
    </row>
    <row r="329" spans="2:68" outlineLevel="1"/>
    <row r="330" spans="2:68" outlineLevel="1">
      <c r="D330" s="77" t="s">
        <v>305</v>
      </c>
    </row>
    <row r="331" spans="2:68" outlineLevel="1">
      <c r="E331" s="63" t="s">
        <v>274</v>
      </c>
      <c r="J331" t="s">
        <v>86</v>
      </c>
      <c r="K331" s="103" t="str">
        <f t="array" ref="K331">IF(OR(L331:BM331&lt;0,L331:BM331&gt;1),"error","ok")</f>
        <v>ok</v>
      </c>
      <c r="T331" s="189">
        <f t="shared" ref="T331:AV331" si="227">T227</f>
        <v>0.16096196717040756</v>
      </c>
      <c r="U331" s="189">
        <f t="shared" si="227"/>
        <v>0.24353451160598727</v>
      </c>
      <c r="V331" s="189">
        <f t="shared" si="227"/>
        <v>0.15242167401387929</v>
      </c>
      <c r="W331" s="189">
        <f t="shared" si="227"/>
        <v>0.15774765264769841</v>
      </c>
      <c r="X331" s="189">
        <f t="shared" si="227"/>
        <v>0.16046799957469116</v>
      </c>
      <c r="Y331" s="189">
        <f t="shared" si="227"/>
        <v>0.11568926552143477</v>
      </c>
      <c r="Z331" s="189">
        <f t="shared" si="227"/>
        <v>9.8476438081584572E-2</v>
      </c>
      <c r="AA331" s="189">
        <f t="shared" si="227"/>
        <v>9.9999999999999978E-2</v>
      </c>
      <c r="AB331" s="189">
        <f t="shared" si="227"/>
        <v>9.9999999999999978E-2</v>
      </c>
      <c r="AC331" s="189">
        <f t="shared" si="227"/>
        <v>9.9999999999999978E-2</v>
      </c>
      <c r="AD331" s="189">
        <f t="shared" si="227"/>
        <v>9.9999999999999978E-2</v>
      </c>
      <c r="AE331" s="189">
        <f t="shared" si="227"/>
        <v>9.9999999999999978E-2</v>
      </c>
      <c r="AF331" s="189">
        <f t="shared" si="227"/>
        <v>9.9999999999999978E-2</v>
      </c>
      <c r="AG331" s="189">
        <f t="shared" si="227"/>
        <v>9.9999999999999978E-2</v>
      </c>
      <c r="AH331" s="189">
        <f t="shared" si="227"/>
        <v>9.9999999999999978E-2</v>
      </c>
      <c r="AI331" s="189">
        <f t="shared" si="227"/>
        <v>9.9999999999999978E-2</v>
      </c>
      <c r="AJ331" s="189">
        <f t="shared" si="227"/>
        <v>9.9999999999999978E-2</v>
      </c>
      <c r="AK331" s="189">
        <f t="shared" si="227"/>
        <v>9.9999999999999978E-2</v>
      </c>
      <c r="AL331" s="189">
        <f t="shared" si="227"/>
        <v>9.9999999999999978E-2</v>
      </c>
      <c r="AM331" s="189">
        <f t="shared" si="227"/>
        <v>9.9999999999999978E-2</v>
      </c>
      <c r="AN331" s="189">
        <f t="shared" si="227"/>
        <v>9.9999999999999978E-2</v>
      </c>
      <c r="AO331" s="189">
        <f t="shared" si="227"/>
        <v>9.9999999999999978E-2</v>
      </c>
      <c r="AP331" s="189">
        <f t="shared" si="227"/>
        <v>9.9999999999999978E-2</v>
      </c>
      <c r="AQ331" s="189">
        <f t="shared" si="227"/>
        <v>9.9999999999999978E-2</v>
      </c>
      <c r="AR331" s="189">
        <f t="shared" si="227"/>
        <v>9.9999999999999978E-2</v>
      </c>
      <c r="AS331" s="189">
        <f t="shared" si="227"/>
        <v>9.9999999999999978E-2</v>
      </c>
      <c r="AT331" s="189">
        <f t="shared" si="227"/>
        <v>9.9999999999999978E-2</v>
      </c>
      <c r="AU331" s="189">
        <f t="shared" si="227"/>
        <v>9.9999999999999978E-2</v>
      </c>
      <c r="AV331" s="189">
        <f t="shared" si="227"/>
        <v>9.9999999999999978E-2</v>
      </c>
      <c r="AW331" s="189">
        <f t="shared" ref="AW331:BM331" si="228">AW227</f>
        <v>9.9999999999999978E-2</v>
      </c>
      <c r="AX331" s="189">
        <f t="shared" si="228"/>
        <v>9.9999999999999978E-2</v>
      </c>
      <c r="AY331" s="189">
        <f t="shared" si="228"/>
        <v>9.9999999999999978E-2</v>
      </c>
      <c r="AZ331" s="189">
        <f t="shared" si="228"/>
        <v>9.9999999999999978E-2</v>
      </c>
      <c r="BA331" s="189">
        <f t="shared" si="228"/>
        <v>9.9999999999999978E-2</v>
      </c>
      <c r="BB331" s="189">
        <f t="shared" si="228"/>
        <v>9.9999999999999978E-2</v>
      </c>
      <c r="BC331" s="189">
        <f t="shared" si="228"/>
        <v>9.9999999999999978E-2</v>
      </c>
      <c r="BD331" s="189">
        <f t="shared" si="228"/>
        <v>9.9999999999999978E-2</v>
      </c>
      <c r="BE331" s="189">
        <f t="shared" si="228"/>
        <v>9.9999999999999978E-2</v>
      </c>
      <c r="BF331" s="189">
        <f t="shared" si="228"/>
        <v>9.9999999999999978E-2</v>
      </c>
      <c r="BG331" s="189">
        <f t="shared" si="228"/>
        <v>9.9999999999999978E-2</v>
      </c>
      <c r="BH331" s="189">
        <f t="shared" si="228"/>
        <v>9.9999999999999978E-2</v>
      </c>
      <c r="BI331" s="189">
        <f t="shared" si="228"/>
        <v>9.9999999999999978E-2</v>
      </c>
      <c r="BJ331" s="189">
        <f t="shared" si="228"/>
        <v>9.9999999999999978E-2</v>
      </c>
      <c r="BK331" s="189">
        <f t="shared" si="228"/>
        <v>9.9999999999999978E-2</v>
      </c>
      <c r="BL331" s="189">
        <f t="shared" si="228"/>
        <v>9.9999999999999978E-2</v>
      </c>
      <c r="BM331" s="189">
        <f t="shared" si="228"/>
        <v>9.9999999999999978E-2</v>
      </c>
      <c r="BN331" s="189">
        <f>BN227</f>
        <v>9.9999999999999978E-2</v>
      </c>
      <c r="BO331" s="189">
        <f>BO227</f>
        <v>9.9999999999999978E-2</v>
      </c>
      <c r="BP331" s="189">
        <f>BP227</f>
        <v>9.9999999999999978E-2</v>
      </c>
    </row>
    <row r="332" spans="2:68" outlineLevel="1">
      <c r="E332" s="16"/>
    </row>
    <row r="333" spans="2:68" outlineLevel="1">
      <c r="C333" s="77" t="s">
        <v>308</v>
      </c>
    </row>
    <row r="334" spans="2:68" outlineLevel="1"/>
    <row r="335" spans="2:68" outlineLevel="1">
      <c r="D335" s="77" t="s">
        <v>309</v>
      </c>
    </row>
    <row r="336" spans="2:68" outlineLevel="1">
      <c r="E336" s="63" t="s">
        <v>274</v>
      </c>
      <c r="J336" t="s">
        <v>86</v>
      </c>
      <c r="K336" s="103" t="str">
        <f t="array" ref="K336">IF(OR(L336:BM336&lt;0,L336:BM336&gt;1),"error","ok")</f>
        <v>ok</v>
      </c>
      <c r="T336" s="189">
        <f t="shared" ref="T336:BN336" si="229">T280</f>
        <v>0</v>
      </c>
      <c r="U336" s="189">
        <f t="shared" si="229"/>
        <v>0.11147070070512388</v>
      </c>
      <c r="V336" s="189">
        <f t="shared" si="229"/>
        <v>0.20200803844811666</v>
      </c>
      <c r="W336" s="189">
        <f t="shared" si="229"/>
        <v>0.27471873846794281</v>
      </c>
      <c r="X336" s="189">
        <f t="shared" si="229"/>
        <v>0.33046599418280831</v>
      </c>
      <c r="Y336" s="189">
        <f t="shared" si="229"/>
        <v>0.36970607760698093</v>
      </c>
      <c r="Z336" s="189">
        <f t="shared" si="229"/>
        <v>0.36967961642042046</v>
      </c>
      <c r="AA336" s="189">
        <f t="shared" si="229"/>
        <v>0.36967213501313645</v>
      </c>
      <c r="AB336" s="189">
        <f t="shared" si="229"/>
        <v>0.36967001963799984</v>
      </c>
      <c r="AC336" s="189">
        <f t="shared" si="229"/>
        <v>0.36966942150190985</v>
      </c>
      <c r="AD336" s="189">
        <f t="shared" si="229"/>
        <v>0.36966925237409942</v>
      </c>
      <c r="AE336" s="189">
        <f t="shared" si="229"/>
        <v>0.36966920455176999</v>
      </c>
      <c r="AF336" s="189">
        <f t="shared" si="229"/>
        <v>0.36966919102959284</v>
      </c>
      <c r="AG336" s="189">
        <f t="shared" si="229"/>
        <v>0.36966918720607989</v>
      </c>
      <c r="AH336" s="189">
        <f t="shared" si="229"/>
        <v>0.36966918612494848</v>
      </c>
      <c r="AI336" s="189">
        <f t="shared" si="229"/>
        <v>0.36966918581924912</v>
      </c>
      <c r="AJ336" s="189">
        <f t="shared" si="229"/>
        <v>0.36966918573280994</v>
      </c>
      <c r="AK336" s="189">
        <f t="shared" si="229"/>
        <v>0.3696691857083686</v>
      </c>
      <c r="AL336" s="189">
        <f t="shared" si="229"/>
        <v>0.36966918570145746</v>
      </c>
      <c r="AM336" s="189">
        <f t="shared" si="229"/>
        <v>0.36966918569950336</v>
      </c>
      <c r="AN336" s="189">
        <f t="shared" si="229"/>
        <v>0.3696691856989508</v>
      </c>
      <c r="AO336" s="189">
        <f t="shared" si="229"/>
        <v>0.36966918569879459</v>
      </c>
      <c r="AP336" s="189">
        <f t="shared" si="229"/>
        <v>0.3696691856987504</v>
      </c>
      <c r="AQ336" s="189">
        <f t="shared" si="229"/>
        <v>0.36966918569873797</v>
      </c>
      <c r="AR336" s="189">
        <f t="shared" si="229"/>
        <v>0.36966918569873441</v>
      </c>
      <c r="AS336" s="189">
        <f t="shared" si="229"/>
        <v>0.3696691856987333</v>
      </c>
      <c r="AT336" s="189">
        <f t="shared" si="229"/>
        <v>0.36966918569873308</v>
      </c>
      <c r="AU336" s="189">
        <f t="shared" si="229"/>
        <v>0.36966918569873286</v>
      </c>
      <c r="AV336" s="189">
        <f t="shared" si="229"/>
        <v>0.36966918569873286</v>
      </c>
      <c r="AW336" s="189">
        <f t="shared" si="229"/>
        <v>0.36966918569873297</v>
      </c>
      <c r="AX336" s="189">
        <f t="shared" si="229"/>
        <v>0.36966918569873297</v>
      </c>
      <c r="AY336" s="189">
        <f t="shared" si="229"/>
        <v>0.36966918569873297</v>
      </c>
      <c r="AZ336" s="189">
        <f t="shared" si="229"/>
        <v>0.36966918569873297</v>
      </c>
      <c r="BA336" s="189">
        <f t="shared" si="229"/>
        <v>0.36966918569873297</v>
      </c>
      <c r="BB336" s="189">
        <f t="shared" si="229"/>
        <v>0.36966918569873297</v>
      </c>
      <c r="BC336" s="189">
        <f t="shared" si="229"/>
        <v>0.36966918569873297</v>
      </c>
      <c r="BD336" s="189">
        <f t="shared" si="229"/>
        <v>0.36966918569873297</v>
      </c>
      <c r="BE336" s="189">
        <f t="shared" si="229"/>
        <v>0.36966918569873297</v>
      </c>
      <c r="BF336" s="189">
        <f t="shared" si="229"/>
        <v>0.36966918569873297</v>
      </c>
      <c r="BG336" s="189">
        <f t="shared" si="229"/>
        <v>0.36966918569873297</v>
      </c>
      <c r="BH336" s="189">
        <f t="shared" si="229"/>
        <v>0.36966918569873297</v>
      </c>
      <c r="BI336" s="189">
        <f t="shared" si="229"/>
        <v>0.36966918569873297</v>
      </c>
      <c r="BJ336" s="189">
        <f t="shared" si="229"/>
        <v>0.36966918569873297</v>
      </c>
      <c r="BK336" s="189">
        <f t="shared" si="229"/>
        <v>0.36966918569873297</v>
      </c>
      <c r="BL336" s="189">
        <f t="shared" si="229"/>
        <v>0.36966918569873297</v>
      </c>
      <c r="BM336" s="189">
        <f t="shared" si="229"/>
        <v>0.36966918569873297</v>
      </c>
      <c r="BN336" s="189">
        <f t="shared" si="229"/>
        <v>0.36966918569873297</v>
      </c>
      <c r="BO336" s="189">
        <f>BO280</f>
        <v>0.36966918569873297</v>
      </c>
      <c r="BP336" s="189">
        <f>BP280</f>
        <v>0.36966918569873297</v>
      </c>
    </row>
    <row r="337" spans="2:69" outlineLevel="1">
      <c r="E337" s="63" t="s">
        <v>297</v>
      </c>
      <c r="J337" t="s">
        <v>86</v>
      </c>
      <c r="K337" s="103" t="e">
        <f t="array" ref="K337">IF(OR(R337:BM337&lt;0,R337:BM337&gt;1),"error","ok")</f>
        <v>#DIV/0!</v>
      </c>
      <c r="T337" s="126" t="e">
        <f t="shared" ref="T337:BN337" si="230">T267*T260/(1-T267)*(T257-1)</f>
        <v>#DIV/0!</v>
      </c>
      <c r="U337" s="126">
        <f t="shared" si="230"/>
        <v>0.9280000000000006</v>
      </c>
      <c r="V337" s="126">
        <f t="shared" si="230"/>
        <v>0.85599999999999976</v>
      </c>
      <c r="W337" s="126">
        <f t="shared" si="230"/>
        <v>0.78400000000000003</v>
      </c>
      <c r="X337" s="126">
        <f t="shared" si="230"/>
        <v>0.71199999999999986</v>
      </c>
      <c r="Y337" s="126">
        <f t="shared" si="230"/>
        <v>0.64</v>
      </c>
      <c r="Z337" s="126">
        <f t="shared" si="230"/>
        <v>0.64</v>
      </c>
      <c r="AA337" s="126">
        <f t="shared" si="230"/>
        <v>0.64</v>
      </c>
      <c r="AB337" s="126">
        <f t="shared" si="230"/>
        <v>0.64</v>
      </c>
      <c r="AC337" s="126">
        <f t="shared" si="230"/>
        <v>0.64</v>
      </c>
      <c r="AD337" s="126">
        <f t="shared" si="230"/>
        <v>0.64</v>
      </c>
      <c r="AE337" s="126">
        <f t="shared" si="230"/>
        <v>0.64</v>
      </c>
      <c r="AF337" s="126">
        <f t="shared" si="230"/>
        <v>0.64</v>
      </c>
      <c r="AG337" s="126">
        <f t="shared" si="230"/>
        <v>0.64</v>
      </c>
      <c r="AH337" s="126">
        <f t="shared" si="230"/>
        <v>0.64</v>
      </c>
      <c r="AI337" s="126">
        <f t="shared" si="230"/>
        <v>0.64</v>
      </c>
      <c r="AJ337" s="126">
        <f t="shared" si="230"/>
        <v>0.64</v>
      </c>
      <c r="AK337" s="126">
        <f t="shared" si="230"/>
        <v>0.64</v>
      </c>
      <c r="AL337" s="126">
        <f t="shared" si="230"/>
        <v>0.64</v>
      </c>
      <c r="AM337" s="126">
        <f t="shared" si="230"/>
        <v>0.64</v>
      </c>
      <c r="AN337" s="126">
        <f t="shared" si="230"/>
        <v>0.64</v>
      </c>
      <c r="AO337" s="126">
        <f t="shared" si="230"/>
        <v>0.64</v>
      </c>
      <c r="AP337" s="126">
        <f t="shared" si="230"/>
        <v>0.64</v>
      </c>
      <c r="AQ337" s="126">
        <f t="shared" si="230"/>
        <v>0.64</v>
      </c>
      <c r="AR337" s="126">
        <f t="shared" si="230"/>
        <v>0.64</v>
      </c>
      <c r="AS337" s="126">
        <f t="shared" si="230"/>
        <v>0.64</v>
      </c>
      <c r="AT337" s="126">
        <f t="shared" si="230"/>
        <v>0.64</v>
      </c>
      <c r="AU337" s="126">
        <f t="shared" si="230"/>
        <v>0.64</v>
      </c>
      <c r="AV337" s="126">
        <f t="shared" si="230"/>
        <v>0.64</v>
      </c>
      <c r="AW337" s="126">
        <f t="shared" si="230"/>
        <v>0.64</v>
      </c>
      <c r="AX337" s="126">
        <f t="shared" si="230"/>
        <v>0.64</v>
      </c>
      <c r="AY337" s="126">
        <f t="shared" si="230"/>
        <v>0.64</v>
      </c>
      <c r="AZ337" s="126">
        <f t="shared" si="230"/>
        <v>0.64</v>
      </c>
      <c r="BA337" s="126">
        <f t="shared" si="230"/>
        <v>0.64</v>
      </c>
      <c r="BB337" s="126">
        <f t="shared" si="230"/>
        <v>0.64</v>
      </c>
      <c r="BC337" s="126">
        <f t="shared" si="230"/>
        <v>0.64</v>
      </c>
      <c r="BD337" s="126">
        <f t="shared" si="230"/>
        <v>0.64</v>
      </c>
      <c r="BE337" s="126">
        <f t="shared" si="230"/>
        <v>0.64</v>
      </c>
      <c r="BF337" s="126">
        <f t="shared" si="230"/>
        <v>0.64</v>
      </c>
      <c r="BG337" s="126">
        <f t="shared" si="230"/>
        <v>0.64</v>
      </c>
      <c r="BH337" s="126">
        <f t="shared" si="230"/>
        <v>0.64</v>
      </c>
      <c r="BI337" s="126">
        <f t="shared" si="230"/>
        <v>0.64</v>
      </c>
      <c r="BJ337" s="126">
        <f t="shared" si="230"/>
        <v>0.64</v>
      </c>
      <c r="BK337" s="126">
        <f t="shared" si="230"/>
        <v>0.64</v>
      </c>
      <c r="BL337" s="126">
        <f t="shared" si="230"/>
        <v>0.64</v>
      </c>
      <c r="BM337" s="126">
        <f t="shared" si="230"/>
        <v>0.64</v>
      </c>
      <c r="BN337" s="126">
        <f t="shared" si="230"/>
        <v>0.64</v>
      </c>
      <c r="BO337" s="126">
        <f>BO267*BO260/(1-BO267)*(BO257-1)</f>
        <v>0.64</v>
      </c>
      <c r="BP337" s="126">
        <f>BP267*BP260/(1-BP267)*(BP257-1)</f>
        <v>0.64</v>
      </c>
    </row>
    <row r="338" spans="2:69" outlineLevel="1">
      <c r="E338" s="63" t="s">
        <v>307</v>
      </c>
      <c r="J338" t="s">
        <v>86</v>
      </c>
      <c r="K338" s="103" t="e">
        <f t="array" ref="K338">IF(OR(R338:BM338&lt;0,R338:BM338&gt;1),"error","ok")</f>
        <v>#DIV/0!</v>
      </c>
      <c r="T338" s="126" t="e">
        <f t="shared" ref="T338:BN338" si="231">T267*T267/(1-T267)*(T257-2)+T260*(T267/(1-T260))</f>
        <v>#DIV/0!</v>
      </c>
      <c r="U338" s="126">
        <f t="shared" si="231"/>
        <v>7.1999999999999995E-2</v>
      </c>
      <c r="V338" s="126">
        <f t="shared" si="231"/>
        <v>0.14399999999999999</v>
      </c>
      <c r="W338" s="126">
        <f t="shared" si="231"/>
        <v>0.21599999999999997</v>
      </c>
      <c r="X338" s="126">
        <f t="shared" si="231"/>
        <v>0.28799999999999998</v>
      </c>
      <c r="Y338" s="126">
        <f t="shared" si="231"/>
        <v>0.36</v>
      </c>
      <c r="Z338" s="126">
        <f t="shared" si="231"/>
        <v>0.36</v>
      </c>
      <c r="AA338" s="126">
        <f t="shared" si="231"/>
        <v>0.36</v>
      </c>
      <c r="AB338" s="126">
        <f t="shared" si="231"/>
        <v>0.36</v>
      </c>
      <c r="AC338" s="126">
        <f t="shared" si="231"/>
        <v>0.36</v>
      </c>
      <c r="AD338" s="126">
        <f t="shared" si="231"/>
        <v>0.36</v>
      </c>
      <c r="AE338" s="126">
        <f t="shared" si="231"/>
        <v>0.36</v>
      </c>
      <c r="AF338" s="126">
        <f t="shared" si="231"/>
        <v>0.36</v>
      </c>
      <c r="AG338" s="126">
        <f t="shared" si="231"/>
        <v>0.36</v>
      </c>
      <c r="AH338" s="126">
        <f t="shared" si="231"/>
        <v>0.36</v>
      </c>
      <c r="AI338" s="126">
        <f t="shared" si="231"/>
        <v>0.36</v>
      </c>
      <c r="AJ338" s="126">
        <f t="shared" si="231"/>
        <v>0.36</v>
      </c>
      <c r="AK338" s="126">
        <f t="shared" si="231"/>
        <v>0.36</v>
      </c>
      <c r="AL338" s="126">
        <f t="shared" si="231"/>
        <v>0.36</v>
      </c>
      <c r="AM338" s="126">
        <f t="shared" si="231"/>
        <v>0.36</v>
      </c>
      <c r="AN338" s="126">
        <f t="shared" si="231"/>
        <v>0.36</v>
      </c>
      <c r="AO338" s="126">
        <f t="shared" si="231"/>
        <v>0.36</v>
      </c>
      <c r="AP338" s="126">
        <f t="shared" si="231"/>
        <v>0.36</v>
      </c>
      <c r="AQ338" s="126">
        <f t="shared" si="231"/>
        <v>0.36</v>
      </c>
      <c r="AR338" s="126">
        <f t="shared" si="231"/>
        <v>0.36</v>
      </c>
      <c r="AS338" s="126">
        <f t="shared" si="231"/>
        <v>0.36</v>
      </c>
      <c r="AT338" s="126">
        <f t="shared" si="231"/>
        <v>0.36</v>
      </c>
      <c r="AU338" s="126">
        <f t="shared" si="231"/>
        <v>0.36</v>
      </c>
      <c r="AV338" s="126">
        <f t="shared" si="231"/>
        <v>0.36</v>
      </c>
      <c r="AW338" s="126">
        <f t="shared" si="231"/>
        <v>0.36</v>
      </c>
      <c r="AX338" s="126">
        <f t="shared" si="231"/>
        <v>0.36</v>
      </c>
      <c r="AY338" s="126">
        <f t="shared" si="231"/>
        <v>0.36</v>
      </c>
      <c r="AZ338" s="126">
        <f t="shared" si="231"/>
        <v>0.36</v>
      </c>
      <c r="BA338" s="126">
        <f t="shared" si="231"/>
        <v>0.36</v>
      </c>
      <c r="BB338" s="126">
        <f t="shared" si="231"/>
        <v>0.36</v>
      </c>
      <c r="BC338" s="126">
        <f t="shared" si="231"/>
        <v>0.36</v>
      </c>
      <c r="BD338" s="126">
        <f t="shared" si="231"/>
        <v>0.36</v>
      </c>
      <c r="BE338" s="126">
        <f t="shared" si="231"/>
        <v>0.36</v>
      </c>
      <c r="BF338" s="126">
        <f t="shared" si="231"/>
        <v>0.36</v>
      </c>
      <c r="BG338" s="126">
        <f t="shared" si="231"/>
        <v>0.36</v>
      </c>
      <c r="BH338" s="126">
        <f t="shared" si="231"/>
        <v>0.36</v>
      </c>
      <c r="BI338" s="126">
        <f t="shared" si="231"/>
        <v>0.36</v>
      </c>
      <c r="BJ338" s="126">
        <f t="shared" si="231"/>
        <v>0.36</v>
      </c>
      <c r="BK338" s="126">
        <f t="shared" si="231"/>
        <v>0.36</v>
      </c>
      <c r="BL338" s="126">
        <f t="shared" si="231"/>
        <v>0.36</v>
      </c>
      <c r="BM338" s="126">
        <f t="shared" si="231"/>
        <v>0.36</v>
      </c>
      <c r="BN338" s="126">
        <f t="shared" si="231"/>
        <v>0.36</v>
      </c>
      <c r="BO338" s="126">
        <f>BO267*BO267/(1-BO267)*(BO257-2)+BO260*(BO267/(1-BO260))</f>
        <v>0.36</v>
      </c>
      <c r="BP338" s="126">
        <f>BP267*BP267/(1-BP267)*(BP257-2)+BP260*(BP267/(1-BP260))</f>
        <v>0.36</v>
      </c>
    </row>
    <row r="339" spans="2:69" outlineLevel="1">
      <c r="E339" s="83" t="s">
        <v>118</v>
      </c>
      <c r="K339" s="103" t="e">
        <f t="array" ref="K339">IF(OR(R339:BM339&lt;0,R339:BM339&gt;1),"error","ok")</f>
        <v>#DIV/0!</v>
      </c>
      <c r="T339" s="196" t="e">
        <f t="shared" ref="T339:BN339" si="232">ROUND(T337+T338*(T257-1),6)</f>
        <v>#DIV/0!</v>
      </c>
      <c r="U339" s="196">
        <f t="shared" si="232"/>
        <v>1</v>
      </c>
      <c r="V339" s="196">
        <f t="shared" si="232"/>
        <v>1</v>
      </c>
      <c r="W339" s="196">
        <f t="shared" si="232"/>
        <v>1</v>
      </c>
      <c r="X339" s="196">
        <f t="shared" si="232"/>
        <v>1</v>
      </c>
      <c r="Y339" s="196">
        <f t="shared" si="232"/>
        <v>1</v>
      </c>
      <c r="Z339" s="196">
        <f t="shared" si="232"/>
        <v>1</v>
      </c>
      <c r="AA339" s="196">
        <f t="shared" si="232"/>
        <v>1</v>
      </c>
      <c r="AB339" s="196">
        <f t="shared" si="232"/>
        <v>1</v>
      </c>
      <c r="AC339" s="196">
        <f t="shared" si="232"/>
        <v>1</v>
      </c>
      <c r="AD339" s="196">
        <f t="shared" si="232"/>
        <v>1</v>
      </c>
      <c r="AE339" s="196">
        <f t="shared" si="232"/>
        <v>1</v>
      </c>
      <c r="AF339" s="196">
        <f t="shared" si="232"/>
        <v>1</v>
      </c>
      <c r="AG339" s="196">
        <f t="shared" si="232"/>
        <v>1</v>
      </c>
      <c r="AH339" s="196">
        <f t="shared" si="232"/>
        <v>1</v>
      </c>
      <c r="AI339" s="196">
        <f t="shared" si="232"/>
        <v>1</v>
      </c>
      <c r="AJ339" s="196">
        <f t="shared" si="232"/>
        <v>1</v>
      </c>
      <c r="AK339" s="196">
        <f t="shared" si="232"/>
        <v>1</v>
      </c>
      <c r="AL339" s="196">
        <f t="shared" si="232"/>
        <v>1</v>
      </c>
      <c r="AM339" s="196">
        <f t="shared" si="232"/>
        <v>1</v>
      </c>
      <c r="AN339" s="196">
        <f t="shared" si="232"/>
        <v>1</v>
      </c>
      <c r="AO339" s="196">
        <f t="shared" si="232"/>
        <v>1</v>
      </c>
      <c r="AP339" s="196">
        <f t="shared" si="232"/>
        <v>1</v>
      </c>
      <c r="AQ339" s="196">
        <f t="shared" si="232"/>
        <v>1</v>
      </c>
      <c r="AR339" s="196">
        <f t="shared" si="232"/>
        <v>1</v>
      </c>
      <c r="AS339" s="196">
        <f t="shared" si="232"/>
        <v>1</v>
      </c>
      <c r="AT339" s="196">
        <f t="shared" si="232"/>
        <v>1</v>
      </c>
      <c r="AU339" s="196">
        <f t="shared" si="232"/>
        <v>1</v>
      </c>
      <c r="AV339" s="196">
        <f t="shared" si="232"/>
        <v>1</v>
      </c>
      <c r="AW339" s="196">
        <f t="shared" si="232"/>
        <v>1</v>
      </c>
      <c r="AX339" s="196">
        <f t="shared" si="232"/>
        <v>1</v>
      </c>
      <c r="AY339" s="196">
        <f t="shared" si="232"/>
        <v>1</v>
      </c>
      <c r="AZ339" s="196">
        <f t="shared" si="232"/>
        <v>1</v>
      </c>
      <c r="BA339" s="196">
        <f t="shared" si="232"/>
        <v>1</v>
      </c>
      <c r="BB339" s="196">
        <f t="shared" si="232"/>
        <v>1</v>
      </c>
      <c r="BC339" s="196">
        <f t="shared" si="232"/>
        <v>1</v>
      </c>
      <c r="BD339" s="196">
        <f t="shared" si="232"/>
        <v>1</v>
      </c>
      <c r="BE339" s="196">
        <f t="shared" si="232"/>
        <v>1</v>
      </c>
      <c r="BF339" s="196">
        <f t="shared" si="232"/>
        <v>1</v>
      </c>
      <c r="BG339" s="196">
        <f t="shared" si="232"/>
        <v>1</v>
      </c>
      <c r="BH339" s="196">
        <f t="shared" si="232"/>
        <v>1</v>
      </c>
      <c r="BI339" s="196">
        <f t="shared" si="232"/>
        <v>1</v>
      </c>
      <c r="BJ339" s="196">
        <f t="shared" si="232"/>
        <v>1</v>
      </c>
      <c r="BK339" s="196">
        <f t="shared" si="232"/>
        <v>1</v>
      </c>
      <c r="BL339" s="196">
        <f t="shared" si="232"/>
        <v>1</v>
      </c>
      <c r="BM339" s="196">
        <f t="shared" si="232"/>
        <v>1</v>
      </c>
      <c r="BN339" s="196">
        <f t="shared" si="232"/>
        <v>1</v>
      </c>
      <c r="BO339" s="196">
        <f>ROUND(BO337+BO338*(BO257-1),6)</f>
        <v>1</v>
      </c>
      <c r="BP339" s="196">
        <f>ROUND(BP337+BP338*(BP257-1),6)</f>
        <v>1</v>
      </c>
    </row>
    <row r="340" spans="2:69" outlineLevel="1">
      <c r="B340" s="90"/>
    </row>
    <row r="341" spans="2:69" outlineLevel="1">
      <c r="B341" s="90"/>
      <c r="C341" s="90" t="s">
        <v>254</v>
      </c>
    </row>
    <row r="342" spans="2:69" outlineLevel="1">
      <c r="E342" s="73" t="s">
        <v>248</v>
      </c>
    </row>
    <row r="343" spans="2:69" outlineLevel="1">
      <c r="E343" s="82" t="s">
        <v>231</v>
      </c>
      <c r="J343" t="s">
        <v>120</v>
      </c>
      <c r="R343" s="200">
        <f t="shared" ref="R343:AW343" si="233">R172</f>
        <v>880575692.69090927</v>
      </c>
      <c r="S343" s="200">
        <f t="shared" si="233"/>
        <v>835609677.21735919</v>
      </c>
      <c r="T343" s="200">
        <f t="shared" si="233"/>
        <v>747978237.29999995</v>
      </c>
      <c r="U343" s="200">
        <f t="shared" si="233"/>
        <v>711414599.89518702</v>
      </c>
      <c r="V343" s="200">
        <f t="shared" si="233"/>
        <v>778933730.43163896</v>
      </c>
      <c r="W343" s="200">
        <f t="shared" si="233"/>
        <v>958328812.87903845</v>
      </c>
      <c r="X343" s="200">
        <f t="shared" si="233"/>
        <v>1189678822.1269553</v>
      </c>
      <c r="Y343" s="200">
        <f t="shared" si="233"/>
        <v>1309100270.9461288</v>
      </c>
      <c r="Z343" s="200">
        <f t="shared" si="233"/>
        <v>1439477677.9221735</v>
      </c>
      <c r="AA343" s="200">
        <f t="shared" si="233"/>
        <v>1351014750.9469273</v>
      </c>
      <c r="AB343" s="200">
        <f t="shared" si="233"/>
        <v>1247723081.2087095</v>
      </c>
      <c r="AC343" s="200">
        <f t="shared" si="233"/>
        <v>1133612717.3965781</v>
      </c>
      <c r="AD343" s="200">
        <f t="shared" si="233"/>
        <v>1012934112.3746779</v>
      </c>
      <c r="AE343" s="200">
        <f t="shared" si="233"/>
        <v>889908322.00082588</v>
      </c>
      <c r="AF343" s="200">
        <f t="shared" si="233"/>
        <v>768475989.31961298</v>
      </c>
      <c r="AG343" s="200">
        <f t="shared" si="233"/>
        <v>652086551.09972</v>
      </c>
      <c r="AH343" s="200">
        <f t="shared" si="233"/>
        <v>543543562.93261969</v>
      </c>
      <c r="AI343" s="200">
        <f t="shared" si="233"/>
        <v>444914931.3175177</v>
      </c>
      <c r="AJ343" s="200">
        <f t="shared" si="233"/>
        <v>444914931.3175177</v>
      </c>
      <c r="AK343" s="200">
        <f t="shared" si="233"/>
        <v>444914931.3175177</v>
      </c>
      <c r="AL343" s="200">
        <f t="shared" si="233"/>
        <v>444914931.3175177</v>
      </c>
      <c r="AM343" s="200">
        <f t="shared" si="233"/>
        <v>444914931.3175177</v>
      </c>
      <c r="AN343" s="200">
        <f t="shared" si="233"/>
        <v>444914931.3175177</v>
      </c>
      <c r="AO343" s="200">
        <f t="shared" si="233"/>
        <v>444914931.3175177</v>
      </c>
      <c r="AP343" s="200">
        <f t="shared" si="233"/>
        <v>444914931.3175177</v>
      </c>
      <c r="AQ343" s="200">
        <f t="shared" si="233"/>
        <v>444914931.3175177</v>
      </c>
      <c r="AR343" s="200">
        <f t="shared" si="233"/>
        <v>444914931.3175177</v>
      </c>
      <c r="AS343" s="200">
        <f t="shared" si="233"/>
        <v>444914931.3175177</v>
      </c>
      <c r="AT343" s="200">
        <f t="shared" si="233"/>
        <v>444914931.3175177</v>
      </c>
      <c r="AU343" s="200">
        <f t="shared" si="233"/>
        <v>444914931.3175177</v>
      </c>
      <c r="AV343" s="200">
        <f t="shared" si="233"/>
        <v>444914931.3175177</v>
      </c>
      <c r="AW343" s="200">
        <f t="shared" si="233"/>
        <v>444914931.3175177</v>
      </c>
      <c r="AX343" s="200">
        <f t="shared" ref="AX343:BN343" si="234">AX172</f>
        <v>444914931.3175177</v>
      </c>
      <c r="AY343" s="200">
        <f t="shared" si="234"/>
        <v>444914931.3175177</v>
      </c>
      <c r="AZ343" s="200">
        <f t="shared" si="234"/>
        <v>444914931.3175177</v>
      </c>
      <c r="BA343" s="200">
        <f t="shared" si="234"/>
        <v>444914931.3175177</v>
      </c>
      <c r="BB343" s="200">
        <f t="shared" si="234"/>
        <v>444914931.3175177</v>
      </c>
      <c r="BC343" s="200">
        <f t="shared" si="234"/>
        <v>444914931.3175177</v>
      </c>
      <c r="BD343" s="200">
        <f t="shared" si="234"/>
        <v>444914931.3175177</v>
      </c>
      <c r="BE343" s="200">
        <f t="shared" si="234"/>
        <v>444914931.3175177</v>
      </c>
      <c r="BF343" s="200">
        <f t="shared" si="234"/>
        <v>444914931.3175177</v>
      </c>
      <c r="BG343" s="200">
        <f t="shared" si="234"/>
        <v>444914931.3175177</v>
      </c>
      <c r="BH343" s="200">
        <f t="shared" si="234"/>
        <v>444914931.3175177</v>
      </c>
      <c r="BI343" s="200">
        <f t="shared" si="234"/>
        <v>444914931.3175177</v>
      </c>
      <c r="BJ343" s="200">
        <f t="shared" si="234"/>
        <v>444914931.3175177</v>
      </c>
      <c r="BK343" s="200">
        <f t="shared" si="234"/>
        <v>444914931.3175177</v>
      </c>
      <c r="BL343" s="200">
        <f t="shared" si="234"/>
        <v>444914931.3175177</v>
      </c>
      <c r="BM343" s="200">
        <f t="shared" si="234"/>
        <v>444914931.3175177</v>
      </c>
      <c r="BN343" s="200">
        <f t="shared" si="234"/>
        <v>444914931.3175177</v>
      </c>
      <c r="BO343" s="200">
        <f>BO172</f>
        <v>444914931.3175177</v>
      </c>
      <c r="BP343" s="200">
        <f>BP172</f>
        <v>444914931.3175177</v>
      </c>
      <c r="BQ343" s="79"/>
    </row>
    <row r="344" spans="2:69" outlineLevel="1">
      <c r="E344" s="63" t="s">
        <v>245</v>
      </c>
      <c r="J344" t="s">
        <v>120</v>
      </c>
      <c r="R344" s="177">
        <f t="shared" ref="R344:AW344" si="235">R320</f>
        <v>12135199410.618467</v>
      </c>
      <c r="S344" s="177">
        <f t="shared" si="235"/>
        <v>13160493133.311968</v>
      </c>
      <c r="T344" s="177">
        <f t="shared" si="235"/>
        <v>17932155721.219925</v>
      </c>
      <c r="U344" s="177">
        <f t="shared" si="235"/>
        <v>18923371570.316471</v>
      </c>
      <c r="V344" s="177">
        <f t="shared" si="235"/>
        <v>17879578374.789772</v>
      </c>
      <c r="W344" s="177">
        <f t="shared" si="235"/>
        <v>20405738587.867313</v>
      </c>
      <c r="X344" s="177">
        <f t="shared" si="235"/>
        <v>18324556888.017643</v>
      </c>
      <c r="Y344" s="177">
        <f t="shared" si="235"/>
        <v>12135351614.262636</v>
      </c>
      <c r="Z344" s="177">
        <f t="shared" si="235"/>
        <v>12627124198.89813</v>
      </c>
      <c r="AA344" s="177">
        <f t="shared" si="235"/>
        <v>13691539225.554661</v>
      </c>
      <c r="AB344" s="177">
        <f t="shared" si="235"/>
        <v>14030482239.358147</v>
      </c>
      <c r="AC344" s="177">
        <f t="shared" si="235"/>
        <v>14451843672.536076</v>
      </c>
      <c r="AD344" s="177">
        <f t="shared" si="235"/>
        <v>14739742637.31052</v>
      </c>
      <c r="AE344" s="177">
        <f t="shared" si="235"/>
        <v>14935431886.520554</v>
      </c>
      <c r="AF344" s="177">
        <f t="shared" si="235"/>
        <v>15036073678.792358</v>
      </c>
      <c r="AG344" s="177">
        <f t="shared" si="235"/>
        <v>15040290616.161772</v>
      </c>
      <c r="AH344" s="177">
        <f t="shared" si="235"/>
        <v>14948142044.884878</v>
      </c>
      <c r="AI344" s="177">
        <f t="shared" si="235"/>
        <v>14761552048.049194</v>
      </c>
      <c r="AJ344" s="177">
        <f t="shared" si="235"/>
        <v>14988227730.718447</v>
      </c>
      <c r="AK344" s="177">
        <f t="shared" si="235"/>
        <v>15117070181.912786</v>
      </c>
      <c r="AL344" s="177">
        <f t="shared" si="235"/>
        <v>15242872538.331608</v>
      </c>
      <c r="AM344" s="177">
        <f t="shared" si="235"/>
        <v>15365061171.261253</v>
      </c>
      <c r="AN344" s="177">
        <f t="shared" si="235"/>
        <v>15483609534.389856</v>
      </c>
      <c r="AO344" s="177">
        <f t="shared" si="235"/>
        <v>15598805385.600687</v>
      </c>
      <c r="AP344" s="177">
        <f t="shared" si="235"/>
        <v>15711281984.485367</v>
      </c>
      <c r="AQ344" s="177">
        <f t="shared" si="235"/>
        <v>15821402234.237991</v>
      </c>
      <c r="AR344" s="177">
        <f t="shared" si="235"/>
        <v>15928512868.142017</v>
      </c>
      <c r="AS344" s="177">
        <f t="shared" si="235"/>
        <v>16032106982.224691</v>
      </c>
      <c r="AT344" s="177">
        <f t="shared" si="235"/>
        <v>16132327898.010193</v>
      </c>
      <c r="AU344" s="177">
        <f t="shared" si="235"/>
        <v>16229314598.317436</v>
      </c>
      <c r="AV344" s="177">
        <f t="shared" si="235"/>
        <v>16322982167.02589</v>
      </c>
      <c r="AW344" s="177">
        <f t="shared" si="235"/>
        <v>16413148628.863184</v>
      </c>
      <c r="AX344" s="177">
        <f t="shared" ref="AX344:BN344" si="236">AX320</f>
        <v>16499775221.24011</v>
      </c>
      <c r="AY344" s="177">
        <f t="shared" si="236"/>
        <v>16582968363.159702</v>
      </c>
      <c r="AZ344" s="177">
        <f t="shared" si="236"/>
        <v>16662813250.830154</v>
      </c>
      <c r="BA344" s="177">
        <f t="shared" si="236"/>
        <v>16739221411.236477</v>
      </c>
      <c r="BB344" s="177">
        <f t="shared" si="236"/>
        <v>16812030291.240023</v>
      </c>
      <c r="BC344" s="177">
        <f t="shared" si="236"/>
        <v>16881200649.648432</v>
      </c>
      <c r="BD344" s="177">
        <f t="shared" si="236"/>
        <v>16946826831.225176</v>
      </c>
      <c r="BE344" s="177">
        <f t="shared" si="236"/>
        <v>17009001936.329842</v>
      </c>
      <c r="BF344" s="177">
        <f t="shared" si="236"/>
        <v>17067685698.629179</v>
      </c>
      <c r="BG344" s="177">
        <f t="shared" si="236"/>
        <v>17122774992.023819</v>
      </c>
      <c r="BH344" s="177">
        <f t="shared" si="236"/>
        <v>17174264944.636721</v>
      </c>
      <c r="BI344" s="177">
        <f t="shared" si="236"/>
        <v>17221435041.721848</v>
      </c>
      <c r="BJ344" s="177">
        <f t="shared" si="236"/>
        <v>17254078689.295273</v>
      </c>
      <c r="BK344" s="177">
        <f t="shared" si="236"/>
        <v>17274747362.760014</v>
      </c>
      <c r="BL344" s="177">
        <f t="shared" si="236"/>
        <v>17295443032.18528</v>
      </c>
      <c r="BM344" s="177">
        <f t="shared" si="236"/>
        <v>17316165735.225376</v>
      </c>
      <c r="BN344" s="177">
        <f t="shared" si="236"/>
        <v>17336915509.585838</v>
      </c>
      <c r="BO344" s="177">
        <f>BO320</f>
        <v>17357692393.023437</v>
      </c>
      <c r="BP344" s="177">
        <f>BP320</f>
        <v>17378496423.346264</v>
      </c>
    </row>
    <row r="345" spans="2:69" outlineLevel="1">
      <c r="E345" s="63" t="s">
        <v>241</v>
      </c>
      <c r="J345" t="s">
        <v>120</v>
      </c>
      <c r="R345" s="177">
        <f t="shared" ref="R345:AW345" si="237">R315</f>
        <v>310291759.51544935</v>
      </c>
      <c r="S345" s="177">
        <f t="shared" si="237"/>
        <v>508122740.97417319</v>
      </c>
      <c r="T345" s="177">
        <f t="shared" si="237"/>
        <v>1494039914.9919176</v>
      </c>
      <c r="U345" s="177">
        <f t="shared" si="237"/>
        <v>3694761954.6996922</v>
      </c>
      <c r="V345" s="177">
        <f t="shared" si="237"/>
        <v>6126610160.4975681</v>
      </c>
      <c r="W345" s="177">
        <f t="shared" si="237"/>
        <v>7202492292.1814899</v>
      </c>
      <c r="X345" s="177">
        <f t="shared" si="237"/>
        <v>8499440785.6792336</v>
      </c>
      <c r="Y345" s="177">
        <f t="shared" si="237"/>
        <v>7120911141.9310427</v>
      </c>
      <c r="Z345" s="177">
        <f t="shared" si="237"/>
        <v>6855997136.741559</v>
      </c>
      <c r="AA345" s="177">
        <f t="shared" si="237"/>
        <v>6896842065.5285778</v>
      </c>
      <c r="AB345" s="177">
        <f t="shared" si="237"/>
        <v>7237495118.3044128</v>
      </c>
      <c r="AC345" s="177">
        <f t="shared" si="237"/>
        <v>7681124299.6644411</v>
      </c>
      <c r="AD345" s="177">
        <f t="shared" si="237"/>
        <v>8085650485.596611</v>
      </c>
      <c r="AE345" s="177">
        <f t="shared" si="237"/>
        <v>8486852432.7318001</v>
      </c>
      <c r="AF345" s="177">
        <f t="shared" si="237"/>
        <v>8884841340.2870312</v>
      </c>
      <c r="AG345" s="177">
        <f t="shared" si="237"/>
        <v>9280029779.4658279</v>
      </c>
      <c r="AH345" s="177">
        <f t="shared" si="237"/>
        <v>9672821083.0244789</v>
      </c>
      <c r="AI345" s="177">
        <f t="shared" si="237"/>
        <v>10063336091.938416</v>
      </c>
      <c r="AJ345" s="177">
        <f t="shared" si="237"/>
        <v>10249493551.883595</v>
      </c>
      <c r="AK345" s="177">
        <f t="shared" si="237"/>
        <v>10331651723.190317</v>
      </c>
      <c r="AL345" s="177">
        <f t="shared" si="237"/>
        <v>10411920040.869829</v>
      </c>
      <c r="AM345" s="177">
        <f t="shared" si="237"/>
        <v>10490254340.934349</v>
      </c>
      <c r="AN345" s="177">
        <f t="shared" si="237"/>
        <v>10566635066.493019</v>
      </c>
      <c r="AO345" s="177">
        <f t="shared" si="237"/>
        <v>10640994376.371452</v>
      </c>
      <c r="AP345" s="177">
        <f t="shared" si="237"/>
        <v>10713280102.469807</v>
      </c>
      <c r="AQ345" s="177">
        <f t="shared" si="237"/>
        <v>10783618814.430037</v>
      </c>
      <c r="AR345" s="177">
        <f t="shared" si="237"/>
        <v>10852148477.600412</v>
      </c>
      <c r="AS345" s="177">
        <f t="shared" si="237"/>
        <v>10918836349.272951</v>
      </c>
      <c r="AT345" s="177">
        <f t="shared" si="237"/>
        <v>10983618732.560059</v>
      </c>
      <c r="AU345" s="177">
        <f t="shared" si="237"/>
        <v>11046476527.347296</v>
      </c>
      <c r="AV345" s="177">
        <f t="shared" si="237"/>
        <v>11107401955.033609</v>
      </c>
      <c r="AW345" s="177">
        <f t="shared" si="237"/>
        <v>11166388209.756065</v>
      </c>
      <c r="AX345" s="177">
        <f t="shared" ref="AX345:BN345" si="238">AX315</f>
        <v>11223422878.478651</v>
      </c>
      <c r="AY345" s="177">
        <f t="shared" si="238"/>
        <v>11278496081.620821</v>
      </c>
      <c r="AZ345" s="177">
        <f t="shared" si="238"/>
        <v>11331610950.976849</v>
      </c>
      <c r="BA345" s="177">
        <f t="shared" si="238"/>
        <v>11382780536.514767</v>
      </c>
      <c r="BB345" s="177">
        <f t="shared" si="238"/>
        <v>11432014069.877853</v>
      </c>
      <c r="BC345" s="177">
        <f t="shared" si="238"/>
        <v>11479314985.432041</v>
      </c>
      <c r="BD345" s="177">
        <f t="shared" si="238"/>
        <v>11524689365.676224</v>
      </c>
      <c r="BE345" s="177">
        <f t="shared" si="238"/>
        <v>11568153399.862434</v>
      </c>
      <c r="BF345" s="177">
        <f t="shared" si="238"/>
        <v>11609733234.932375</v>
      </c>
      <c r="BG345" s="177">
        <f t="shared" si="238"/>
        <v>11649455057.01667</v>
      </c>
      <c r="BH345" s="177">
        <f t="shared" si="238"/>
        <v>11687341061.591398</v>
      </c>
      <c r="BI345" s="177">
        <f t="shared" si="238"/>
        <v>11722529175.829868</v>
      </c>
      <c r="BJ345" s="177">
        <f t="shared" si="238"/>
        <v>11746915393.054361</v>
      </c>
      <c r="BK345" s="177">
        <f t="shared" si="238"/>
        <v>11762295074.498119</v>
      </c>
      <c r="BL345" s="177">
        <f t="shared" si="238"/>
        <v>11777694891.832315</v>
      </c>
      <c r="BM345" s="177">
        <f t="shared" si="238"/>
        <v>11793114871.419918</v>
      </c>
      <c r="BN345" s="177">
        <f t="shared" si="238"/>
        <v>11808555039.658409</v>
      </c>
      <c r="BO345" s="177">
        <f>BO315</f>
        <v>11824015422.979845</v>
      </c>
      <c r="BP345" s="177">
        <f>BP315</f>
        <v>11839496047.85087</v>
      </c>
    </row>
    <row r="346" spans="2:69" outlineLevel="1">
      <c r="E346" s="63" t="s">
        <v>242</v>
      </c>
      <c r="J346" t="s">
        <v>120</v>
      </c>
      <c r="R346" s="177">
        <f t="shared" ref="R346:AW346" si="239">R316</f>
        <v>23840645029.905758</v>
      </c>
      <c r="S346" s="177">
        <f t="shared" si="239"/>
        <v>37730247386.448936</v>
      </c>
      <c r="T346" s="177">
        <f t="shared" si="239"/>
        <v>53525111833.717331</v>
      </c>
      <c r="U346" s="177">
        <f t="shared" si="239"/>
        <v>59157980249.409981</v>
      </c>
      <c r="V346" s="177">
        <f t="shared" si="239"/>
        <v>70244386477.087921</v>
      </c>
      <c r="W346" s="177">
        <f t="shared" si="239"/>
        <v>79290359720.225266</v>
      </c>
      <c r="X346" s="177">
        <f t="shared" si="239"/>
        <v>91684818609.305069</v>
      </c>
      <c r="Y346" s="177">
        <f t="shared" si="239"/>
        <v>112229146690.10445</v>
      </c>
      <c r="Z346" s="177">
        <f t="shared" si="239"/>
        <v>129411728833.26476</v>
      </c>
      <c r="AA346" s="177">
        <f t="shared" si="239"/>
        <v>127982636267.54066</v>
      </c>
      <c r="AB346" s="177">
        <f t="shared" si="239"/>
        <v>134304033123.17471</v>
      </c>
      <c r="AC346" s="177">
        <f t="shared" si="239"/>
        <v>142536327210.26801</v>
      </c>
      <c r="AD346" s="177">
        <f t="shared" si="239"/>
        <v>150042998701.79285</v>
      </c>
      <c r="AE346" s="177">
        <f t="shared" si="239"/>
        <v>157487983287.80664</v>
      </c>
      <c r="AF346" s="177">
        <f t="shared" si="239"/>
        <v>164873344458.93463</v>
      </c>
      <c r="AG346" s="177">
        <f t="shared" si="239"/>
        <v>172206738175.65457</v>
      </c>
      <c r="AH346" s="177">
        <f t="shared" si="239"/>
        <v>179495648963.34091</v>
      </c>
      <c r="AI346" s="177">
        <f t="shared" si="239"/>
        <v>186742319231.84692</v>
      </c>
      <c r="AJ346" s="177">
        <f t="shared" si="239"/>
        <v>190196787560.72659</v>
      </c>
      <c r="AK346" s="177">
        <f t="shared" si="239"/>
        <v>191721372182.91318</v>
      </c>
      <c r="AL346" s="177">
        <f t="shared" si="239"/>
        <v>193210887356.34741</v>
      </c>
      <c r="AM346" s="177">
        <f t="shared" si="239"/>
        <v>194664513543.11169</v>
      </c>
      <c r="AN346" s="177">
        <f t="shared" si="239"/>
        <v>196081887831.82928</v>
      </c>
      <c r="AO346" s="177">
        <f t="shared" si="239"/>
        <v>197461751314.1095</v>
      </c>
      <c r="AP346" s="177">
        <f t="shared" si="239"/>
        <v>198803135922.12021</v>
      </c>
      <c r="AQ346" s="177">
        <f t="shared" si="239"/>
        <v>200108390370.8667</v>
      </c>
      <c r="AR346" s="177">
        <f t="shared" si="239"/>
        <v>201380074842.06958</v>
      </c>
      <c r="AS346" s="177">
        <f t="shared" si="239"/>
        <v>202617581739.08572</v>
      </c>
      <c r="AT346" s="177">
        <f t="shared" si="239"/>
        <v>203819729057.81561</v>
      </c>
      <c r="AU346" s="177">
        <f t="shared" si="239"/>
        <v>204986162363.14575</v>
      </c>
      <c r="AV346" s="177">
        <f t="shared" si="239"/>
        <v>206116737309.9021</v>
      </c>
      <c r="AW346" s="177">
        <f t="shared" si="239"/>
        <v>207211327603.72086</v>
      </c>
      <c r="AX346" s="177">
        <f t="shared" ref="AX346:BN346" si="240">AX316</f>
        <v>208269702899.60388</v>
      </c>
      <c r="AY346" s="177">
        <f t="shared" si="240"/>
        <v>209291679865.12872</v>
      </c>
      <c r="AZ346" s="177">
        <f t="shared" si="240"/>
        <v>210277316616.06531</v>
      </c>
      <c r="BA346" s="177">
        <f t="shared" si="240"/>
        <v>211226855316.76898</v>
      </c>
      <c r="BB346" s="177">
        <f t="shared" si="240"/>
        <v>212140467276.08395</v>
      </c>
      <c r="BC346" s="177">
        <f t="shared" si="240"/>
        <v>213018216224.51218</v>
      </c>
      <c r="BD346" s="177">
        <f t="shared" si="240"/>
        <v>213860215033.16711</v>
      </c>
      <c r="BE346" s="177">
        <f t="shared" si="240"/>
        <v>214666764121.15863</v>
      </c>
      <c r="BF346" s="177">
        <f t="shared" si="240"/>
        <v>215438348689.46683</v>
      </c>
      <c r="BG346" s="177">
        <f t="shared" si="240"/>
        <v>216175454666.28876</v>
      </c>
      <c r="BH346" s="177">
        <f t="shared" si="240"/>
        <v>216878493926.43835</v>
      </c>
      <c r="BI346" s="177">
        <f t="shared" si="240"/>
        <v>217531469242.20383</v>
      </c>
      <c r="BJ346" s="177">
        <f t="shared" si="240"/>
        <v>217983996984.51401</v>
      </c>
      <c r="BK346" s="177">
        <f t="shared" si="240"/>
        <v>218269393135.01672</v>
      </c>
      <c r="BL346" s="177">
        <f t="shared" si="240"/>
        <v>218555162941.21826</v>
      </c>
      <c r="BM346" s="177">
        <f t="shared" si="240"/>
        <v>218841306892.3284</v>
      </c>
      <c r="BN346" s="177">
        <f t="shared" si="240"/>
        <v>219127825478.19736</v>
      </c>
      <c r="BO346" s="177">
        <f>BO316</f>
        <v>219414719189.3168</v>
      </c>
      <c r="BP346" s="177">
        <f>BP316</f>
        <v>219701988516.82034</v>
      </c>
    </row>
    <row r="347" spans="2:69" outlineLevel="1">
      <c r="E347" s="73" t="s">
        <v>249</v>
      </c>
    </row>
    <row r="348" spans="2:69" outlineLevel="1">
      <c r="D348" s="73"/>
      <c r="E348" s="82" t="s">
        <v>232</v>
      </c>
      <c r="J348" t="s">
        <v>120</v>
      </c>
      <c r="R348" s="177">
        <f t="shared" ref="R348:AW348" si="241">R173</f>
        <v>17611513853.818184</v>
      </c>
      <c r="S348" s="177">
        <f t="shared" si="241"/>
        <v>16712193544.347183</v>
      </c>
      <c r="T348" s="177">
        <f t="shared" si="241"/>
        <v>14959564745.999998</v>
      </c>
      <c r="U348" s="177">
        <f t="shared" si="241"/>
        <v>14228291997.90374</v>
      </c>
      <c r="V348" s="177">
        <f t="shared" si="241"/>
        <v>15578674608.632778</v>
      </c>
      <c r="W348" s="177">
        <f t="shared" si="241"/>
        <v>19166576257.580769</v>
      </c>
      <c r="X348" s="177">
        <f t="shared" si="241"/>
        <v>23793576442.539104</v>
      </c>
      <c r="Y348" s="177">
        <f t="shared" si="241"/>
        <v>26182005418.922573</v>
      </c>
      <c r="Z348" s="177">
        <f t="shared" si="241"/>
        <v>28789553558.443466</v>
      </c>
      <c r="AA348" s="177">
        <f t="shared" si="241"/>
        <v>27020295018.938545</v>
      </c>
      <c r="AB348" s="177">
        <f t="shared" si="241"/>
        <v>24954461624.174191</v>
      </c>
      <c r="AC348" s="177">
        <f t="shared" si="241"/>
        <v>22672254347.931561</v>
      </c>
      <c r="AD348" s="177">
        <f t="shared" si="241"/>
        <v>20258682247.493557</v>
      </c>
      <c r="AE348" s="177">
        <f t="shared" si="241"/>
        <v>17798166440.016518</v>
      </c>
      <c r="AF348" s="177">
        <f t="shared" si="241"/>
        <v>15369519786.392258</v>
      </c>
      <c r="AG348" s="177">
        <f t="shared" si="241"/>
        <v>13041731021.9944</v>
      </c>
      <c r="AH348" s="177">
        <f t="shared" si="241"/>
        <v>10870871258.652393</v>
      </c>
      <c r="AI348" s="177">
        <f t="shared" si="241"/>
        <v>8898298626.3503532</v>
      </c>
      <c r="AJ348" s="177">
        <f t="shared" si="241"/>
        <v>8898298626.3503532</v>
      </c>
      <c r="AK348" s="177">
        <f t="shared" si="241"/>
        <v>8898298626.3503532</v>
      </c>
      <c r="AL348" s="177">
        <f t="shared" si="241"/>
        <v>8898298626.3503532</v>
      </c>
      <c r="AM348" s="177">
        <f t="shared" si="241"/>
        <v>8898298626.3503532</v>
      </c>
      <c r="AN348" s="177">
        <f t="shared" si="241"/>
        <v>8898298626.3503532</v>
      </c>
      <c r="AO348" s="177">
        <f t="shared" si="241"/>
        <v>8898298626.3503532</v>
      </c>
      <c r="AP348" s="177">
        <f t="shared" si="241"/>
        <v>8898298626.3503532</v>
      </c>
      <c r="AQ348" s="177">
        <f t="shared" si="241"/>
        <v>8898298626.3503532</v>
      </c>
      <c r="AR348" s="177">
        <f t="shared" si="241"/>
        <v>8898298626.3503532</v>
      </c>
      <c r="AS348" s="177">
        <f t="shared" si="241"/>
        <v>8898298626.3503532</v>
      </c>
      <c r="AT348" s="177">
        <f t="shared" si="241"/>
        <v>8898298626.3503532</v>
      </c>
      <c r="AU348" s="177">
        <f t="shared" si="241"/>
        <v>8898298626.3503532</v>
      </c>
      <c r="AV348" s="177">
        <f t="shared" si="241"/>
        <v>8898298626.3503532</v>
      </c>
      <c r="AW348" s="177">
        <f t="shared" si="241"/>
        <v>8898298626.3503532</v>
      </c>
      <c r="AX348" s="177">
        <f t="shared" ref="AX348:BN348" si="242">AX173</f>
        <v>8898298626.3503532</v>
      </c>
      <c r="AY348" s="177">
        <f t="shared" si="242"/>
        <v>8898298626.3503532</v>
      </c>
      <c r="AZ348" s="177">
        <f t="shared" si="242"/>
        <v>8898298626.3503532</v>
      </c>
      <c r="BA348" s="177">
        <f t="shared" si="242"/>
        <v>8898298626.3503532</v>
      </c>
      <c r="BB348" s="177">
        <f t="shared" si="242"/>
        <v>8898298626.3503532</v>
      </c>
      <c r="BC348" s="177">
        <f t="shared" si="242"/>
        <v>8898298626.3503532</v>
      </c>
      <c r="BD348" s="177">
        <f t="shared" si="242"/>
        <v>8898298626.3503532</v>
      </c>
      <c r="BE348" s="177">
        <f t="shared" si="242"/>
        <v>8898298626.3503532</v>
      </c>
      <c r="BF348" s="177">
        <f t="shared" si="242"/>
        <v>8898298626.3503532</v>
      </c>
      <c r="BG348" s="177">
        <f t="shared" si="242"/>
        <v>8898298626.3503532</v>
      </c>
      <c r="BH348" s="177">
        <f t="shared" si="242"/>
        <v>8898298626.3503532</v>
      </c>
      <c r="BI348" s="177">
        <f t="shared" si="242"/>
        <v>8898298626.3503532</v>
      </c>
      <c r="BJ348" s="177">
        <f t="shared" si="242"/>
        <v>8898298626.3503532</v>
      </c>
      <c r="BK348" s="177">
        <f t="shared" si="242"/>
        <v>8898298626.3503532</v>
      </c>
      <c r="BL348" s="177">
        <f t="shared" si="242"/>
        <v>8898298626.3503532</v>
      </c>
      <c r="BM348" s="177">
        <f t="shared" si="242"/>
        <v>8898298626.3503532</v>
      </c>
      <c r="BN348" s="177">
        <f t="shared" si="242"/>
        <v>8898298626.3503532</v>
      </c>
      <c r="BO348" s="177">
        <f>BO173</f>
        <v>8898298626.3503532</v>
      </c>
      <c r="BP348" s="177">
        <f>BP173</f>
        <v>8898298626.3503532</v>
      </c>
    </row>
    <row r="349" spans="2:69" outlineLevel="1">
      <c r="E349" s="63" t="s">
        <v>240</v>
      </c>
      <c r="J349" t="s">
        <v>120</v>
      </c>
      <c r="R349" s="177">
        <f t="shared" ref="R349:AW349" si="243">R314</f>
        <v>2792625835.6390438</v>
      </c>
      <c r="S349" s="177">
        <f t="shared" si="243"/>
        <v>4573104668.7675591</v>
      </c>
      <c r="T349" s="177">
        <f t="shared" si="243"/>
        <v>8466226184.9541988</v>
      </c>
      <c r="U349" s="177">
        <f t="shared" si="243"/>
        <v>14779047818.798769</v>
      </c>
      <c r="V349" s="177">
        <f t="shared" si="243"/>
        <v>6126610160.4975681</v>
      </c>
      <c r="W349" s="177">
        <f t="shared" si="243"/>
        <v>7202492292.1814899</v>
      </c>
      <c r="X349" s="177">
        <f t="shared" si="243"/>
        <v>8499440785.6792336</v>
      </c>
      <c r="Y349" s="177">
        <f t="shared" si="243"/>
        <v>7120911141.9310427</v>
      </c>
      <c r="Z349" s="177">
        <f t="shared" si="243"/>
        <v>6855997136.741559</v>
      </c>
      <c r="AA349" s="177">
        <f t="shared" si="243"/>
        <v>6896842065.5285778</v>
      </c>
      <c r="AB349" s="177">
        <f t="shared" si="243"/>
        <v>7237495118.3044128</v>
      </c>
      <c r="AC349" s="177">
        <f t="shared" si="243"/>
        <v>7681124299.6644411</v>
      </c>
      <c r="AD349" s="177">
        <f t="shared" si="243"/>
        <v>8085650485.596611</v>
      </c>
      <c r="AE349" s="177">
        <f t="shared" si="243"/>
        <v>8486852432.7318001</v>
      </c>
      <c r="AF349" s="177">
        <f t="shared" si="243"/>
        <v>8884841340.2870312</v>
      </c>
      <c r="AG349" s="177">
        <f t="shared" si="243"/>
        <v>9280029779.4658279</v>
      </c>
      <c r="AH349" s="177">
        <f t="shared" si="243"/>
        <v>9672821083.0244789</v>
      </c>
      <c r="AI349" s="177">
        <f t="shared" si="243"/>
        <v>10063336091.938416</v>
      </c>
      <c r="AJ349" s="177">
        <f t="shared" si="243"/>
        <v>10249493551.883595</v>
      </c>
      <c r="AK349" s="177">
        <f t="shared" si="243"/>
        <v>10331651723.190317</v>
      </c>
      <c r="AL349" s="177">
        <f t="shared" si="243"/>
        <v>10411920040.869829</v>
      </c>
      <c r="AM349" s="177">
        <f t="shared" si="243"/>
        <v>10490254340.934349</v>
      </c>
      <c r="AN349" s="177">
        <f t="shared" si="243"/>
        <v>10566635066.493019</v>
      </c>
      <c r="AO349" s="177">
        <f t="shared" si="243"/>
        <v>10640994376.371452</v>
      </c>
      <c r="AP349" s="177">
        <f t="shared" si="243"/>
        <v>10713280102.469807</v>
      </c>
      <c r="AQ349" s="177">
        <f t="shared" si="243"/>
        <v>10783618814.430037</v>
      </c>
      <c r="AR349" s="177">
        <f t="shared" si="243"/>
        <v>10852148477.600412</v>
      </c>
      <c r="AS349" s="177">
        <f t="shared" si="243"/>
        <v>10918836349.272951</v>
      </c>
      <c r="AT349" s="177">
        <f t="shared" si="243"/>
        <v>10983618732.560059</v>
      </c>
      <c r="AU349" s="177">
        <f t="shared" si="243"/>
        <v>11046476527.347296</v>
      </c>
      <c r="AV349" s="177">
        <f t="shared" si="243"/>
        <v>11107401955.033609</v>
      </c>
      <c r="AW349" s="177">
        <f t="shared" si="243"/>
        <v>11166388209.756065</v>
      </c>
      <c r="AX349" s="177">
        <f t="shared" ref="AX349:BN349" si="244">AX314</f>
        <v>11223422878.478651</v>
      </c>
      <c r="AY349" s="177">
        <f t="shared" si="244"/>
        <v>11278496081.620821</v>
      </c>
      <c r="AZ349" s="177">
        <f t="shared" si="244"/>
        <v>11331610950.976849</v>
      </c>
      <c r="BA349" s="177">
        <f t="shared" si="244"/>
        <v>11382780536.514767</v>
      </c>
      <c r="BB349" s="177">
        <f t="shared" si="244"/>
        <v>11432014069.877853</v>
      </c>
      <c r="BC349" s="177">
        <f t="shared" si="244"/>
        <v>11479314985.432041</v>
      </c>
      <c r="BD349" s="177">
        <f t="shared" si="244"/>
        <v>11524689365.676224</v>
      </c>
      <c r="BE349" s="177">
        <f t="shared" si="244"/>
        <v>11568153399.862434</v>
      </c>
      <c r="BF349" s="177">
        <f t="shared" si="244"/>
        <v>11609733234.932375</v>
      </c>
      <c r="BG349" s="177">
        <f t="shared" si="244"/>
        <v>11649455057.01667</v>
      </c>
      <c r="BH349" s="177">
        <f t="shared" si="244"/>
        <v>11687341061.591398</v>
      </c>
      <c r="BI349" s="177">
        <f t="shared" si="244"/>
        <v>11722529175.829868</v>
      </c>
      <c r="BJ349" s="177">
        <f t="shared" si="244"/>
        <v>11746915393.054361</v>
      </c>
      <c r="BK349" s="177">
        <f t="shared" si="244"/>
        <v>11762295074.498119</v>
      </c>
      <c r="BL349" s="177">
        <f t="shared" si="244"/>
        <v>11777694891.832315</v>
      </c>
      <c r="BM349" s="177">
        <f t="shared" si="244"/>
        <v>11793114871.419918</v>
      </c>
      <c r="BN349" s="177">
        <f t="shared" si="244"/>
        <v>11808555039.658409</v>
      </c>
      <c r="BO349" s="177">
        <f>BO314</f>
        <v>11824015422.979845</v>
      </c>
      <c r="BP349" s="177">
        <f>BP314</f>
        <v>11839496047.85087</v>
      </c>
    </row>
    <row r="350" spans="2:69" outlineLevel="1">
      <c r="E350" s="63" t="s">
        <v>381</v>
      </c>
      <c r="J350" t="s">
        <v>120</v>
      </c>
      <c r="R350" s="177">
        <f t="shared" ref="R350:AW350" si="245">R319</f>
        <v>464144174.29525453</v>
      </c>
      <c r="S350" s="177">
        <f t="shared" si="245"/>
        <v>468713138.19662577</v>
      </c>
      <c r="T350" s="177">
        <f t="shared" si="245"/>
        <v>447434830.87826085</v>
      </c>
      <c r="U350" s="177">
        <f t="shared" si="245"/>
        <v>410247776.06529313</v>
      </c>
      <c r="V350" s="177">
        <f t="shared" si="245"/>
        <v>411166387.35711384</v>
      </c>
      <c r="W350" s="177">
        <f t="shared" si="245"/>
        <v>409976952.43552577</v>
      </c>
      <c r="X350" s="177">
        <f t="shared" si="245"/>
        <v>360011627.67936307</v>
      </c>
      <c r="Y350" s="177">
        <f t="shared" si="245"/>
        <v>344418480.40559429</v>
      </c>
      <c r="Z350" s="177">
        <f t="shared" si="245"/>
        <v>351278787.52189267</v>
      </c>
      <c r="AA350" s="177">
        <f t="shared" si="245"/>
        <v>305101923.20777231</v>
      </c>
      <c r="AB350" s="177">
        <f t="shared" si="245"/>
        <v>273115734.89136094</v>
      </c>
      <c r="AC350" s="177">
        <f t="shared" si="245"/>
        <v>243574815.64970753</v>
      </c>
      <c r="AD350" s="177">
        <f t="shared" si="245"/>
        <v>218398705.85022786</v>
      </c>
      <c r="AE350" s="177">
        <f t="shared" si="245"/>
        <v>195776067.04519597</v>
      </c>
      <c r="AF350" s="177">
        <f t="shared" si="245"/>
        <v>175454848.19733948</v>
      </c>
      <c r="AG350" s="177">
        <f t="shared" si="245"/>
        <v>157193733.0485774</v>
      </c>
      <c r="AH350" s="177">
        <f t="shared" si="245"/>
        <v>140778811.34248799</v>
      </c>
      <c r="AI350" s="177">
        <f t="shared" si="245"/>
        <v>126031871.91009399</v>
      </c>
      <c r="AJ350" s="177">
        <f t="shared" si="245"/>
        <v>127281559.36186215</v>
      </c>
      <c r="AK350" s="177">
        <f t="shared" si="245"/>
        <v>128503784.61645481</v>
      </c>
      <c r="AL350" s="177">
        <f t="shared" si="245"/>
        <v>129696500.62841287</v>
      </c>
      <c r="AM350" s="177">
        <f t="shared" si="245"/>
        <v>130847242.30206122</v>
      </c>
      <c r="AN350" s="177">
        <f t="shared" si="245"/>
        <v>131955715.9477594</v>
      </c>
      <c r="AO350" s="177">
        <f t="shared" si="245"/>
        <v>133030043.39731257</v>
      </c>
      <c r="AP350" s="177">
        <f t="shared" si="245"/>
        <v>134086153.73213476</v>
      </c>
      <c r="AQ350" s="177">
        <f t="shared" si="245"/>
        <v>135129818.66997734</v>
      </c>
      <c r="AR350" s="177">
        <f t="shared" si="245"/>
        <v>136142711.85788938</v>
      </c>
      <c r="AS350" s="177">
        <f t="shared" si="245"/>
        <v>137113588.92238027</v>
      </c>
      <c r="AT350" s="177">
        <f t="shared" si="245"/>
        <v>138047153.07620862</v>
      </c>
      <c r="AU350" s="177">
        <f t="shared" si="245"/>
        <v>138947054.54732433</v>
      </c>
      <c r="AV350" s="177">
        <f t="shared" si="245"/>
        <v>139811430.91361725</v>
      </c>
      <c r="AW350" s="177">
        <f t="shared" si="245"/>
        <v>140636104.26087272</v>
      </c>
      <c r="AX350" s="177">
        <f t="shared" ref="AX350:BN350" si="246">AX319</f>
        <v>141420398.26721555</v>
      </c>
      <c r="AY350" s="177">
        <f t="shared" si="246"/>
        <v>142167018.22014675</v>
      </c>
      <c r="AZ350" s="177">
        <f t="shared" si="246"/>
        <v>142877890.41330424</v>
      </c>
      <c r="BA350" s="177">
        <f t="shared" si="246"/>
        <v>143550620.55980188</v>
      </c>
      <c r="BB350" s="177">
        <f t="shared" si="246"/>
        <v>144181148.93759757</v>
      </c>
      <c r="BC350" s="177">
        <f t="shared" si="246"/>
        <v>144768466.73471487</v>
      </c>
      <c r="BD350" s="177">
        <f t="shared" si="246"/>
        <v>145314674.54839921</v>
      </c>
      <c r="BE350" s="177">
        <f t="shared" si="246"/>
        <v>145821625.84680852</v>
      </c>
      <c r="BF350" s="177">
        <f t="shared" si="246"/>
        <v>146287806.81504798</v>
      </c>
      <c r="BG350" s="177">
        <f t="shared" si="246"/>
        <v>146710229.22071892</v>
      </c>
      <c r="BH350" s="177">
        <f t="shared" si="246"/>
        <v>147088328.96481678</v>
      </c>
      <c r="BI350" s="177">
        <f t="shared" si="246"/>
        <v>147424183.96124086</v>
      </c>
      <c r="BJ350" s="177">
        <f t="shared" si="246"/>
        <v>147655905.08756545</v>
      </c>
      <c r="BK350" s="177">
        <f t="shared" si="246"/>
        <v>147803983.01339772</v>
      </c>
      <c r="BL350" s="177">
        <f t="shared" si="246"/>
        <v>147952270.90316573</v>
      </c>
      <c r="BM350" s="177">
        <f t="shared" si="246"/>
        <v>148100769.0545834</v>
      </c>
      <c r="BN350" s="177">
        <f t="shared" si="246"/>
        <v>148249477.76578674</v>
      </c>
      <c r="BO350" s="177">
        <f>BO319</f>
        <v>148398397.33533454</v>
      </c>
      <c r="BP350" s="177">
        <f>BP319</f>
        <v>148547528.06220886</v>
      </c>
    </row>
    <row r="351" spans="2:69" outlineLevel="1">
      <c r="E351" s="63" t="s">
        <v>246</v>
      </c>
      <c r="J351" t="s">
        <v>120</v>
      </c>
      <c r="R351" s="177">
        <f t="shared" ref="R351:AW351" si="247">R321</f>
        <v>0</v>
      </c>
      <c r="S351" s="177">
        <f t="shared" si="247"/>
        <v>0</v>
      </c>
      <c r="T351" s="177">
        <f t="shared" si="247"/>
        <v>0</v>
      </c>
      <c r="U351" s="177">
        <f t="shared" si="247"/>
        <v>12743272876.225304</v>
      </c>
      <c r="V351" s="177">
        <f t="shared" si="247"/>
        <v>23111230578.440472</v>
      </c>
      <c r="W351" s="177">
        <f t="shared" si="247"/>
        <v>29061315726.034893</v>
      </c>
      <c r="X351" s="177">
        <f t="shared" si="247"/>
        <v>32454397655.891937</v>
      </c>
      <c r="Y351" s="177">
        <f t="shared" si="247"/>
        <v>36621132259.478699</v>
      </c>
      <c r="Z351" s="177">
        <f t="shared" si="247"/>
        <v>37217218858.309952</v>
      </c>
      <c r="AA351" s="177">
        <f t="shared" si="247"/>
        <v>31210512468.14106</v>
      </c>
      <c r="AB351" s="177">
        <f t="shared" si="247"/>
        <v>27282396198.617039</v>
      </c>
      <c r="AC351" s="177">
        <f t="shared" si="247"/>
        <v>23614655652.304047</v>
      </c>
      <c r="AD351" s="177">
        <f t="shared" si="247"/>
        <v>20515191285.245064</v>
      </c>
      <c r="AE351" s="177">
        <f t="shared" si="247"/>
        <v>17753388305.947861</v>
      </c>
      <c r="AF351" s="177">
        <f t="shared" si="247"/>
        <v>15300324556.489677</v>
      </c>
      <c r="AG351" s="177">
        <f t="shared" si="247"/>
        <v>13127819089.596287</v>
      </c>
      <c r="AH351" s="177">
        <f t="shared" si="247"/>
        <v>11210419162.240681</v>
      </c>
      <c r="AI351" s="177">
        <f t="shared" si="247"/>
        <v>9526227025.7896519</v>
      </c>
      <c r="AJ351" s="177">
        <f t="shared" si="247"/>
        <v>9590999305.0807648</v>
      </c>
      <c r="AK351" s="177">
        <f t="shared" si="247"/>
        <v>9688672713.1353168</v>
      </c>
      <c r="AL351" s="177">
        <f t="shared" si="247"/>
        <v>9783961787.1037903</v>
      </c>
      <c r="AM351" s="177">
        <f t="shared" si="247"/>
        <v>9875596684.5400162</v>
      </c>
      <c r="AN351" s="177">
        <f t="shared" si="247"/>
        <v>9963552303.8346119</v>
      </c>
      <c r="AO351" s="177">
        <f t="shared" si="247"/>
        <v>10048687822.039621</v>
      </c>
      <c r="AP351" s="177">
        <f t="shared" si="247"/>
        <v>10132662848.539204</v>
      </c>
      <c r="AQ351" s="177">
        <f t="shared" si="247"/>
        <v>10216029391.572203</v>
      </c>
      <c r="AR351" s="177">
        <f t="shared" si="247"/>
        <v>10296850241.582838</v>
      </c>
      <c r="AS351" s="177">
        <f t="shared" si="247"/>
        <v>10373976014.168743</v>
      </c>
      <c r="AT351" s="177">
        <f t="shared" si="247"/>
        <v>10447912862.467661</v>
      </c>
      <c r="AU351" s="177">
        <f t="shared" si="247"/>
        <v>10519043360.917486</v>
      </c>
      <c r="AV351" s="177">
        <f t="shared" si="247"/>
        <v>10587177489.015617</v>
      </c>
      <c r="AW351" s="177">
        <f t="shared" si="247"/>
        <v>10651885832.086264</v>
      </c>
      <c r="AX351" s="177">
        <f t="shared" ref="AX351:BN351" si="248">AX321</f>
        <v>10713102315.910141</v>
      </c>
      <c r="AY351" s="177">
        <f t="shared" si="248"/>
        <v>10771109214.877344</v>
      </c>
      <c r="AZ351" s="177">
        <f t="shared" si="248"/>
        <v>10826104039.225458</v>
      </c>
      <c r="BA351" s="177">
        <f t="shared" si="248"/>
        <v>10877834853.346731</v>
      </c>
      <c r="BB351" s="177">
        <f t="shared" si="248"/>
        <v>10925879113.90756</v>
      </c>
      <c r="BC351" s="177">
        <f t="shared" si="248"/>
        <v>10970131396.005705</v>
      </c>
      <c r="BD351" s="177">
        <f t="shared" si="248"/>
        <v>11010806549.773647</v>
      </c>
      <c r="BE351" s="177">
        <f t="shared" si="248"/>
        <v>11048090505.775253</v>
      </c>
      <c r="BF351" s="177">
        <f t="shared" si="248"/>
        <v>11081818181.52516</v>
      </c>
      <c r="BG351" s="177">
        <f t="shared" si="248"/>
        <v>11111672447.850784</v>
      </c>
      <c r="BH351" s="177">
        <f t="shared" si="248"/>
        <v>11137588043.635561</v>
      </c>
      <c r="BI351" s="177">
        <f t="shared" si="248"/>
        <v>11160078350.786295</v>
      </c>
      <c r="BJ351" s="177">
        <f t="shared" si="248"/>
        <v>11175558833.2227</v>
      </c>
      <c r="BK351" s="177">
        <f t="shared" si="248"/>
        <v>11185522292.915461</v>
      </c>
      <c r="BL351" s="177">
        <f t="shared" si="248"/>
        <v>11195500734.294207</v>
      </c>
      <c r="BM351" s="177">
        <f t="shared" si="248"/>
        <v>11205494178.832573</v>
      </c>
      <c r="BN351" s="177">
        <f t="shared" si="248"/>
        <v>11215502648.035471</v>
      </c>
      <c r="BO351" s="177">
        <f>BO321</f>
        <v>11225526163.439121</v>
      </c>
      <c r="BP351" s="177">
        <f>BP321</f>
        <v>11235564746.611078</v>
      </c>
    </row>
    <row r="352" spans="2:69" outlineLevel="1">
      <c r="E352" s="63" t="s">
        <v>247</v>
      </c>
      <c r="J352" t="s">
        <v>120</v>
      </c>
      <c r="R352" s="177">
        <f t="shared" ref="R352:AW352" si="249">R322</f>
        <v>139598428352.25067</v>
      </c>
      <c r="S352" s="177">
        <f t="shared" si="249"/>
        <v>139803981230.32156</v>
      </c>
      <c r="T352" s="177">
        <f t="shared" si="249"/>
        <v>127591481007.24699</v>
      </c>
      <c r="U352" s="177">
        <f t="shared" si="249"/>
        <v>101576210141.42783</v>
      </c>
      <c r="V352" s="177">
        <f t="shared" si="249"/>
        <v>91296249222.796829</v>
      </c>
      <c r="W352" s="177">
        <f t="shared" si="249"/>
        <v>76724390367.785431</v>
      </c>
      <c r="X352" s="177">
        <f t="shared" si="249"/>
        <v>65753582067.246246</v>
      </c>
      <c r="Y352" s="177">
        <f t="shared" si="249"/>
        <v>62433588443.298317</v>
      </c>
      <c r="Z352" s="177">
        <f t="shared" si="249"/>
        <v>63457033129.617989</v>
      </c>
      <c r="AA352" s="177">
        <f t="shared" si="249"/>
        <v>53217037006.292496</v>
      </c>
      <c r="AB352" s="177">
        <f t="shared" si="249"/>
        <v>46519629254.605766</v>
      </c>
      <c r="AC352" s="177">
        <f t="shared" si="249"/>
        <v>40265812351.680008</v>
      </c>
      <c r="AD352" s="177">
        <f t="shared" si="249"/>
        <v>34980880280.057899</v>
      </c>
      <c r="AE352" s="177">
        <f t="shared" si="249"/>
        <v>30271678665.681919</v>
      </c>
      <c r="AF352" s="177">
        <f t="shared" si="249"/>
        <v>26088909190.243771</v>
      </c>
      <c r="AG352" s="177">
        <f t="shared" si="249"/>
        <v>22384524226.910389</v>
      </c>
      <c r="AH352" s="177">
        <f t="shared" si="249"/>
        <v>19115124818.727074</v>
      </c>
      <c r="AI352" s="177">
        <f t="shared" si="249"/>
        <v>16243372906.317022</v>
      </c>
      <c r="AJ352" s="177">
        <f t="shared" si="249"/>
        <v>16353817507.465147</v>
      </c>
      <c r="AK352" s="177">
        <f t="shared" si="249"/>
        <v>16520362520.812189</v>
      </c>
      <c r="AL352" s="177">
        <f t="shared" si="249"/>
        <v>16682841954.026144</v>
      </c>
      <c r="AM352" s="177">
        <f t="shared" si="249"/>
        <v>16839090572.53553</v>
      </c>
      <c r="AN352" s="177">
        <f t="shared" si="249"/>
        <v>16989065575.299833</v>
      </c>
      <c r="AO352" s="177">
        <f t="shared" si="249"/>
        <v>17134231963.509569</v>
      </c>
      <c r="AP352" s="177">
        <f t="shared" si="249"/>
        <v>17277419572.548714</v>
      </c>
      <c r="AQ352" s="177">
        <f t="shared" si="249"/>
        <v>17419569643.446526</v>
      </c>
      <c r="AR352" s="177">
        <f t="shared" si="249"/>
        <v>17557378998.866646</v>
      </c>
      <c r="AS352" s="177">
        <f t="shared" si="249"/>
        <v>17688887798.946449</v>
      </c>
      <c r="AT352" s="177">
        <f t="shared" si="249"/>
        <v>17814959096.198456</v>
      </c>
      <c r="AU352" s="177">
        <f t="shared" si="249"/>
        <v>17936245226.457848</v>
      </c>
      <c r="AV352" s="177">
        <f t="shared" si="249"/>
        <v>18052422181.712109</v>
      </c>
      <c r="AW352" s="177">
        <f t="shared" si="249"/>
        <v>18162757757.837311</v>
      </c>
      <c r="AX352" s="177">
        <f t="shared" ref="AX352:BN352" si="250">AX322</f>
        <v>18267139290.272671</v>
      </c>
      <c r="AY352" s="177">
        <f t="shared" si="250"/>
        <v>18366048091.102196</v>
      </c>
      <c r="AZ352" s="177">
        <f t="shared" si="250"/>
        <v>18459820939.24527</v>
      </c>
      <c r="BA352" s="177">
        <f t="shared" si="250"/>
        <v>18548028253.92284</v>
      </c>
      <c r="BB352" s="177">
        <f t="shared" si="250"/>
        <v>18629949547.483105</v>
      </c>
      <c r="BC352" s="177">
        <f t="shared" si="250"/>
        <v>18705405057.676331</v>
      </c>
      <c r="BD352" s="177">
        <f t="shared" si="250"/>
        <v>18774761130.046593</v>
      </c>
      <c r="BE352" s="177">
        <f t="shared" si="250"/>
        <v>18838334798.764595</v>
      </c>
      <c r="BF352" s="177">
        <f t="shared" si="250"/>
        <v>18895844578.163013</v>
      </c>
      <c r="BG352" s="177">
        <f t="shared" si="250"/>
        <v>18946749724.524696</v>
      </c>
      <c r="BH352" s="177">
        <f t="shared" si="250"/>
        <v>18990938959.727638</v>
      </c>
      <c r="BI352" s="177">
        <f t="shared" si="250"/>
        <v>19029287662.21257</v>
      </c>
      <c r="BJ352" s="177">
        <f t="shared" si="250"/>
        <v>19055683763.043835</v>
      </c>
      <c r="BK352" s="177">
        <f t="shared" si="250"/>
        <v>19072672670.706032</v>
      </c>
      <c r="BL352" s="177">
        <f t="shared" si="250"/>
        <v>19089687123.960594</v>
      </c>
      <c r="BM352" s="177">
        <f t="shared" si="250"/>
        <v>19106727159.422668</v>
      </c>
      <c r="BN352" s="177">
        <f t="shared" si="250"/>
        <v>19123792813.760742</v>
      </c>
      <c r="BO352" s="177">
        <f>BO322</f>
        <v>19140884123.696682</v>
      </c>
      <c r="BP352" s="177">
        <f>BP322</f>
        <v>19158001126.005787</v>
      </c>
    </row>
    <row r="353" spans="2:68" outlineLevel="1">
      <c r="E353" s="73" t="s">
        <v>250</v>
      </c>
    </row>
    <row r="354" spans="2:68" outlineLevel="1">
      <c r="D354" s="73"/>
      <c r="E354" s="63" t="s">
        <v>239</v>
      </c>
      <c r="J354" t="s">
        <v>120</v>
      </c>
      <c r="R354" s="177">
        <f t="shared" ref="R354:AW354" si="251">R313</f>
        <v>95966523.561479166</v>
      </c>
      <c r="S354" s="177">
        <f t="shared" si="251"/>
        <v>157151363.18788862</v>
      </c>
      <c r="T354" s="177">
        <f t="shared" si="251"/>
        <v>308049467.00864273</v>
      </c>
      <c r="U354" s="177">
        <f t="shared" si="251"/>
        <v>571354941.4484061</v>
      </c>
      <c r="V354" s="177">
        <f t="shared" si="251"/>
        <v>378965576.937994</v>
      </c>
      <c r="W354" s="177">
        <f t="shared" si="251"/>
        <v>445514987.1452468</v>
      </c>
      <c r="X354" s="177">
        <f t="shared" si="251"/>
        <v>525738605.29974639</v>
      </c>
      <c r="Y354" s="177">
        <f t="shared" si="251"/>
        <v>440468730.42872429</v>
      </c>
      <c r="Z354" s="177">
        <f t="shared" si="251"/>
        <v>424082297.11803454</v>
      </c>
      <c r="AA354" s="177">
        <f t="shared" si="251"/>
        <v>426608787.55846882</v>
      </c>
      <c r="AB354" s="177">
        <f t="shared" si="251"/>
        <v>447680110.41058218</v>
      </c>
      <c r="AC354" s="177">
        <f t="shared" si="251"/>
        <v>475121090.70089328</v>
      </c>
      <c r="AD354" s="177">
        <f t="shared" si="251"/>
        <v>500143329.0059759</v>
      </c>
      <c r="AE354" s="177">
        <f t="shared" si="251"/>
        <v>524959944.29268867</v>
      </c>
      <c r="AF354" s="177">
        <f t="shared" si="251"/>
        <v>549577814.86311531</v>
      </c>
      <c r="AG354" s="177">
        <f t="shared" si="251"/>
        <v>574022460.58551514</v>
      </c>
      <c r="AH354" s="177">
        <f t="shared" si="251"/>
        <v>598318829.87780285</v>
      </c>
      <c r="AI354" s="177">
        <f t="shared" si="251"/>
        <v>622474397.4394896</v>
      </c>
      <c r="AJ354" s="177">
        <f t="shared" si="251"/>
        <v>633989291.86908841</v>
      </c>
      <c r="AK354" s="177">
        <f t="shared" si="251"/>
        <v>639071240.60971034</v>
      </c>
      <c r="AL354" s="177">
        <f t="shared" si="251"/>
        <v>644036291.18782461</v>
      </c>
      <c r="AM354" s="177">
        <f t="shared" si="251"/>
        <v>648881711.81037211</v>
      </c>
      <c r="AN354" s="177">
        <f t="shared" si="251"/>
        <v>653606292.77276397</v>
      </c>
      <c r="AO354" s="177">
        <f t="shared" si="251"/>
        <v>658205837.71369803</v>
      </c>
      <c r="AP354" s="177">
        <f t="shared" si="251"/>
        <v>662677119.74040043</v>
      </c>
      <c r="AQ354" s="177">
        <f t="shared" si="251"/>
        <v>667027967.90288877</v>
      </c>
      <c r="AR354" s="177">
        <f t="shared" si="251"/>
        <v>671266916.14023173</v>
      </c>
      <c r="AS354" s="177">
        <f t="shared" si="251"/>
        <v>675391939.1302855</v>
      </c>
      <c r="AT354" s="177">
        <f t="shared" si="251"/>
        <v>679399096.85938513</v>
      </c>
      <c r="AU354" s="177">
        <f t="shared" si="251"/>
        <v>683287207.87715232</v>
      </c>
      <c r="AV354" s="177">
        <f t="shared" si="251"/>
        <v>687055791.03300679</v>
      </c>
      <c r="AW354" s="177">
        <f t="shared" si="251"/>
        <v>690704425.34573591</v>
      </c>
      <c r="AX354" s="177">
        <f t="shared" ref="AX354:BN354" si="252">AX313</f>
        <v>694232342.9986794</v>
      </c>
      <c r="AY354" s="177">
        <f t="shared" si="252"/>
        <v>697638932.88376212</v>
      </c>
      <c r="AZ354" s="177">
        <f t="shared" si="252"/>
        <v>700924388.72021747</v>
      </c>
      <c r="BA354" s="177">
        <f t="shared" si="252"/>
        <v>704089517.72256303</v>
      </c>
      <c r="BB354" s="177">
        <f t="shared" si="252"/>
        <v>707134890.92027962</v>
      </c>
      <c r="BC354" s="177">
        <f t="shared" si="252"/>
        <v>710060720.74837363</v>
      </c>
      <c r="BD354" s="177">
        <f t="shared" si="252"/>
        <v>712867383.44389021</v>
      </c>
      <c r="BE354" s="177">
        <f t="shared" si="252"/>
        <v>715555880.40386188</v>
      </c>
      <c r="BF354" s="177">
        <f t="shared" si="252"/>
        <v>718127828.96488929</v>
      </c>
      <c r="BG354" s="177">
        <f t="shared" si="252"/>
        <v>720584848.88762903</v>
      </c>
      <c r="BH354" s="177">
        <f t="shared" si="252"/>
        <v>722928313.08812761</v>
      </c>
      <c r="BI354" s="177">
        <f t="shared" si="252"/>
        <v>725104897.47401249</v>
      </c>
      <c r="BJ354" s="177">
        <f t="shared" si="252"/>
        <v>726613323.28171301</v>
      </c>
      <c r="BK354" s="177">
        <f t="shared" si="252"/>
        <v>727564643.78338873</v>
      </c>
      <c r="BL354" s="177">
        <f t="shared" si="252"/>
        <v>728517209.8040607</v>
      </c>
      <c r="BM354" s="177">
        <f t="shared" si="252"/>
        <v>729471022.97442782</v>
      </c>
      <c r="BN354" s="177">
        <f t="shared" si="252"/>
        <v>730426084.9273243</v>
      </c>
      <c r="BO354" s="177">
        <f>BO313</f>
        <v>731382397.29772234</v>
      </c>
      <c r="BP354" s="177">
        <f>BP313</f>
        <v>732339961.72273421</v>
      </c>
    </row>
    <row r="355" spans="2:68" outlineLevel="1">
      <c r="D355" s="73"/>
      <c r="E355" s="63" t="s">
        <v>244</v>
      </c>
      <c r="J355" t="s">
        <v>120</v>
      </c>
      <c r="R355" s="177">
        <f t="shared" ref="R355:AW355" si="253">R318</f>
        <v>2516952827.920464</v>
      </c>
      <c r="S355" s="177">
        <f t="shared" si="253"/>
        <v>2804525230.3784266</v>
      </c>
      <c r="T355" s="177">
        <f t="shared" si="253"/>
        <v>3173872066.7417698</v>
      </c>
      <c r="U355" s="177">
        <f t="shared" si="253"/>
        <v>3096156324.3961334</v>
      </c>
      <c r="V355" s="177">
        <f t="shared" si="253"/>
        <v>4357237888.9870958</v>
      </c>
      <c r="W355" s="177">
        <f t="shared" si="253"/>
        <v>10057562511.052097</v>
      </c>
      <c r="X355" s="177">
        <f t="shared" si="253"/>
        <v>3111327654.2858391</v>
      </c>
      <c r="Y355" s="177">
        <f t="shared" si="253"/>
        <v>3271669337.7528434</v>
      </c>
      <c r="Z355" s="177">
        <f t="shared" si="253"/>
        <v>3440274199.6162529</v>
      </c>
      <c r="AA355" s="177">
        <f t="shared" si="253"/>
        <v>3276450446.0614557</v>
      </c>
      <c r="AB355" s="177">
        <f t="shared" si="253"/>
        <v>2932954869.6479859</v>
      </c>
      <c r="AC355" s="177">
        <f t="shared" si="253"/>
        <v>2615718724.3993444</v>
      </c>
      <c r="AD355" s="177">
        <f t="shared" si="253"/>
        <v>2345355708.278914</v>
      </c>
      <c r="AE355" s="177">
        <f t="shared" si="253"/>
        <v>2102414089.8697848</v>
      </c>
      <c r="AF355" s="177">
        <f t="shared" si="253"/>
        <v>1884187125.3900158</v>
      </c>
      <c r="AG355" s="177">
        <f t="shared" si="253"/>
        <v>1688083350.4754403</v>
      </c>
      <c r="AH355" s="177">
        <f t="shared" si="253"/>
        <v>1511805610.3008726</v>
      </c>
      <c r="AI355" s="177">
        <f t="shared" si="253"/>
        <v>1353440117.9653668</v>
      </c>
      <c r="AJ355" s="177">
        <f t="shared" si="253"/>
        <v>1366860351.3278251</v>
      </c>
      <c r="AK355" s="177">
        <f t="shared" si="253"/>
        <v>1379985671.6748579</v>
      </c>
      <c r="AL355" s="177">
        <f t="shared" si="253"/>
        <v>1392794096.0476642</v>
      </c>
      <c r="AM355" s="177">
        <f t="shared" si="253"/>
        <v>1405151763.3815377</v>
      </c>
      <c r="AN355" s="177">
        <f t="shared" si="253"/>
        <v>1417055519.7810736</v>
      </c>
      <c r="AO355" s="177">
        <f t="shared" si="253"/>
        <v>1428592584.5569892</v>
      </c>
      <c r="AP355" s="177">
        <f t="shared" si="253"/>
        <v>1439934018.0728371</v>
      </c>
      <c r="AQ355" s="177">
        <f t="shared" si="253"/>
        <v>1451141802.0657434</v>
      </c>
      <c r="AR355" s="177">
        <f t="shared" si="253"/>
        <v>1462019132.1803985</v>
      </c>
      <c r="AS355" s="177">
        <f t="shared" si="253"/>
        <v>1472445256.5311642</v>
      </c>
      <c r="AT355" s="177">
        <f t="shared" si="253"/>
        <v>1482470682.3170083</v>
      </c>
      <c r="AU355" s="177">
        <f t="shared" si="253"/>
        <v>1492134608.8680072</v>
      </c>
      <c r="AV355" s="177">
        <f t="shared" si="253"/>
        <v>1501417035.871841</v>
      </c>
      <c r="AW355" s="177">
        <f t="shared" si="253"/>
        <v>1510273097.2432737</v>
      </c>
      <c r="AX355" s="177">
        <f t="shared" ref="AX355:BN355" si="254">AX318</f>
        <v>1518695530.048377</v>
      </c>
      <c r="AY355" s="177">
        <f t="shared" si="254"/>
        <v>1526713386.0228672</v>
      </c>
      <c r="AZ355" s="177">
        <f t="shared" si="254"/>
        <v>1534347351.387213</v>
      </c>
      <c r="BA355" s="177">
        <f t="shared" si="254"/>
        <v>1541571714.2014399</v>
      </c>
      <c r="BB355" s="177">
        <f t="shared" si="254"/>
        <v>1548342877.6309021</v>
      </c>
      <c r="BC355" s="177">
        <f t="shared" si="254"/>
        <v>1554650008.1730924</v>
      </c>
      <c r="BD355" s="177">
        <f t="shared" si="254"/>
        <v>1560515663.8725801</v>
      </c>
      <c r="BE355" s="177">
        <f t="shared" si="254"/>
        <v>1565959748.8863394</v>
      </c>
      <c r="BF355" s="177">
        <f t="shared" si="254"/>
        <v>1570966006.5502527</v>
      </c>
      <c r="BG355" s="177">
        <f t="shared" si="254"/>
        <v>1575502346.6196148</v>
      </c>
      <c r="BH355" s="177">
        <f t="shared" si="254"/>
        <v>1579562711.3075213</v>
      </c>
      <c r="BI355" s="177">
        <f t="shared" si="254"/>
        <v>1583169415.0649939</v>
      </c>
      <c r="BJ355" s="177">
        <f t="shared" si="254"/>
        <v>1585657838.5391097</v>
      </c>
      <c r="BK355" s="177">
        <f t="shared" si="254"/>
        <v>1587248028.4043329</v>
      </c>
      <c r="BL355" s="177">
        <f t="shared" si="254"/>
        <v>1588840473.0453491</v>
      </c>
      <c r="BM355" s="177">
        <f t="shared" si="254"/>
        <v>1590435175.6592698</v>
      </c>
      <c r="BN355" s="177">
        <f t="shared" si="254"/>
        <v>1592032139.4477401</v>
      </c>
      <c r="BO355" s="177">
        <f>BO318</f>
        <v>1593631367.6169441</v>
      </c>
      <c r="BP355" s="177">
        <f>BP318</f>
        <v>1595232863.3776114</v>
      </c>
    </row>
    <row r="356" spans="2:68" outlineLevel="1">
      <c r="D356" s="73"/>
      <c r="E356" s="73" t="s">
        <v>251</v>
      </c>
      <c r="J356" t="s">
        <v>120</v>
      </c>
      <c r="R356" s="170">
        <f>SUM(R343:R355)</f>
        <v>200246343460.2157</v>
      </c>
      <c r="S356" s="170">
        <f t="shared" ref="S356:BM356" si="255">SUM(S343:S355)</f>
        <v>216754142113.1517</v>
      </c>
      <c r="T356" s="170">
        <f t="shared" si="255"/>
        <v>228645914010.05902</v>
      </c>
      <c r="U356" s="170">
        <f t="shared" si="255"/>
        <v>229892110250.58679</v>
      </c>
      <c r="V356" s="170">
        <f t="shared" si="255"/>
        <v>236289643166.45676</v>
      </c>
      <c r="W356" s="170">
        <f t="shared" si="255"/>
        <v>250924748507.36853</v>
      </c>
      <c r="X356" s="170">
        <f t="shared" si="255"/>
        <v>254196569943.75034</v>
      </c>
      <c r="Y356" s="170">
        <f t="shared" si="255"/>
        <v>269208703529.46204</v>
      </c>
      <c r="Z356" s="170">
        <f t="shared" si="255"/>
        <v>290869765814.19574</v>
      </c>
      <c r="AA356" s="170">
        <f t="shared" si="255"/>
        <v>272274880025.29919</v>
      </c>
      <c r="AB356" s="170">
        <f t="shared" si="255"/>
        <v>266467466472.69733</v>
      </c>
      <c r="AC356" s="170">
        <f t="shared" si="255"/>
        <v>263371169182.1951</v>
      </c>
      <c r="AD356" s="170">
        <f t="shared" si="255"/>
        <v>260785627978.60287</v>
      </c>
      <c r="AE356" s="170">
        <f t="shared" si="255"/>
        <v>258933411874.6456</v>
      </c>
      <c r="AF356" s="170">
        <f t="shared" si="255"/>
        <v>257815550129.19684</v>
      </c>
      <c r="AG356" s="170">
        <f t="shared" si="255"/>
        <v>257432548784.45831</v>
      </c>
      <c r="AH356" s="170">
        <f t="shared" si="255"/>
        <v>257780295228.34872</v>
      </c>
      <c r="AI356" s="170">
        <f t="shared" si="255"/>
        <v>258845303340.8624</v>
      </c>
      <c r="AJ356" s="170">
        <f t="shared" si="255"/>
        <v>263100163967.98474</v>
      </c>
      <c r="AK356" s="170">
        <f t="shared" si="255"/>
        <v>265201555299.72299</v>
      </c>
      <c r="AL356" s="170">
        <f t="shared" si="255"/>
        <v>267254144163.08041</v>
      </c>
      <c r="AM356" s="170">
        <f t="shared" si="255"/>
        <v>269252864928.479</v>
      </c>
      <c r="AN356" s="170">
        <f t="shared" si="255"/>
        <v>271197216464.50906</v>
      </c>
      <c r="AO356" s="170">
        <f t="shared" si="255"/>
        <v>273088507261.33813</v>
      </c>
      <c r="AP356" s="170">
        <f t="shared" si="255"/>
        <v>274930971381.84631</v>
      </c>
      <c r="AQ356" s="170">
        <f t="shared" si="255"/>
        <v>276729142415.28992</v>
      </c>
      <c r="AR356" s="170">
        <f t="shared" si="255"/>
        <v>278479756223.70831</v>
      </c>
      <c r="AS356" s="170">
        <f t="shared" si="255"/>
        <v>280178389575.22327</v>
      </c>
      <c r="AT356" s="170">
        <f t="shared" si="255"/>
        <v>281825296869.53247</v>
      </c>
      <c r="AU356" s="170">
        <f t="shared" si="255"/>
        <v>283421301032.49341</v>
      </c>
      <c r="AV356" s="170">
        <f t="shared" si="255"/>
        <v>284965620873.20923</v>
      </c>
      <c r="AW356" s="170">
        <f t="shared" si="255"/>
        <v>286456723426.53754</v>
      </c>
      <c r="AX356" s="170">
        <f t="shared" si="255"/>
        <v>287894127312.96619</v>
      </c>
      <c r="AY356" s="170">
        <f t="shared" si="255"/>
        <v>289278530592.30432</v>
      </c>
      <c r="AZ356" s="170">
        <f t="shared" si="255"/>
        <v>290610639935.50842</v>
      </c>
      <c r="BA356" s="170">
        <f t="shared" si="255"/>
        <v>291889926318.45618</v>
      </c>
      <c r="BB356" s="170">
        <f t="shared" si="255"/>
        <v>293115226843.62701</v>
      </c>
      <c r="BC356" s="170">
        <f t="shared" si="255"/>
        <v>294286276052.0307</v>
      </c>
      <c r="BD356" s="170">
        <f t="shared" si="255"/>
        <v>295403899555.09772</v>
      </c>
      <c r="BE356" s="170">
        <f t="shared" si="255"/>
        <v>296469048974.55804</v>
      </c>
      <c r="BF356" s="170">
        <f t="shared" si="255"/>
        <v>297481758817.64697</v>
      </c>
      <c r="BG356" s="170">
        <f t="shared" si="255"/>
        <v>298441572927.11725</v>
      </c>
      <c r="BH356" s="170">
        <f t="shared" si="255"/>
        <v>299348760908.64941</v>
      </c>
      <c r="BI356" s="170">
        <f t="shared" si="255"/>
        <v>300186240702.75238</v>
      </c>
      <c r="BJ356" s="170">
        <f t="shared" si="255"/>
        <v>300766289680.7608</v>
      </c>
      <c r="BK356" s="170">
        <f t="shared" si="255"/>
        <v>301132755823.26349</v>
      </c>
      <c r="BL356" s="170">
        <f t="shared" si="255"/>
        <v>301499707126.74341</v>
      </c>
      <c r="BM356" s="170">
        <f t="shared" si="255"/>
        <v>301867144234.00494</v>
      </c>
      <c r="BN356" s="170">
        <f>SUM(BN343:BN355)</f>
        <v>302235067788.70496</v>
      </c>
      <c r="BO356" s="170">
        <f>SUM(BO343:BO355)</f>
        <v>302603478435.35358</v>
      </c>
      <c r="BP356" s="170">
        <f>SUM(BP343:BP355)</f>
        <v>302972376819.31561</v>
      </c>
    </row>
    <row r="357" spans="2:68" outlineLevel="1">
      <c r="D357" s="68" t="s">
        <v>118</v>
      </c>
      <c r="K357" s="103" t="str">
        <f>IF(AND(R357:BM357),"ok","error")</f>
        <v>ok</v>
      </c>
      <c r="R357" s="199" t="b">
        <f t="shared" ref="R357:AW357" si="256">(ROUND(R356-R323,0)=0)</f>
        <v>1</v>
      </c>
      <c r="S357" s="199" t="b">
        <f t="shared" si="256"/>
        <v>1</v>
      </c>
      <c r="T357" s="199" t="b">
        <f t="shared" si="256"/>
        <v>1</v>
      </c>
      <c r="U357" s="199" t="b">
        <f t="shared" si="256"/>
        <v>1</v>
      </c>
      <c r="V357" s="199" t="b">
        <f t="shared" si="256"/>
        <v>1</v>
      </c>
      <c r="W357" s="199" t="b">
        <f t="shared" si="256"/>
        <v>1</v>
      </c>
      <c r="X357" s="199" t="b">
        <f t="shared" si="256"/>
        <v>1</v>
      </c>
      <c r="Y357" s="199" t="b">
        <f t="shared" si="256"/>
        <v>1</v>
      </c>
      <c r="Z357" s="199" t="b">
        <f t="shared" si="256"/>
        <v>1</v>
      </c>
      <c r="AA357" s="199" t="b">
        <f t="shared" si="256"/>
        <v>1</v>
      </c>
      <c r="AB357" s="199" t="b">
        <f t="shared" si="256"/>
        <v>1</v>
      </c>
      <c r="AC357" s="199" t="b">
        <f t="shared" si="256"/>
        <v>1</v>
      </c>
      <c r="AD357" s="199" t="b">
        <f t="shared" si="256"/>
        <v>1</v>
      </c>
      <c r="AE357" s="199" t="b">
        <f t="shared" si="256"/>
        <v>1</v>
      </c>
      <c r="AF357" s="199" t="b">
        <f t="shared" si="256"/>
        <v>1</v>
      </c>
      <c r="AG357" s="199" t="b">
        <f t="shared" si="256"/>
        <v>1</v>
      </c>
      <c r="AH357" s="199" t="b">
        <f t="shared" si="256"/>
        <v>1</v>
      </c>
      <c r="AI357" s="199" t="b">
        <f t="shared" si="256"/>
        <v>1</v>
      </c>
      <c r="AJ357" s="199" t="b">
        <f t="shared" si="256"/>
        <v>1</v>
      </c>
      <c r="AK357" s="199" t="b">
        <f t="shared" si="256"/>
        <v>1</v>
      </c>
      <c r="AL357" s="199" t="b">
        <f t="shared" si="256"/>
        <v>1</v>
      </c>
      <c r="AM357" s="199" t="b">
        <f t="shared" si="256"/>
        <v>1</v>
      </c>
      <c r="AN357" s="199" t="b">
        <f t="shared" si="256"/>
        <v>1</v>
      </c>
      <c r="AO357" s="199" t="b">
        <f t="shared" si="256"/>
        <v>1</v>
      </c>
      <c r="AP357" s="199" t="b">
        <f t="shared" si="256"/>
        <v>1</v>
      </c>
      <c r="AQ357" s="199" t="b">
        <f t="shared" si="256"/>
        <v>1</v>
      </c>
      <c r="AR357" s="199" t="b">
        <f t="shared" si="256"/>
        <v>1</v>
      </c>
      <c r="AS357" s="199" t="b">
        <f t="shared" si="256"/>
        <v>1</v>
      </c>
      <c r="AT357" s="199" t="b">
        <f t="shared" si="256"/>
        <v>1</v>
      </c>
      <c r="AU357" s="199" t="b">
        <f t="shared" si="256"/>
        <v>1</v>
      </c>
      <c r="AV357" s="199" t="b">
        <f t="shared" si="256"/>
        <v>1</v>
      </c>
      <c r="AW357" s="199" t="b">
        <f t="shared" si="256"/>
        <v>1</v>
      </c>
      <c r="AX357" s="199" t="b">
        <f t="shared" ref="AX357:BN357" si="257">(ROUND(AX356-AX323,0)=0)</f>
        <v>1</v>
      </c>
      <c r="AY357" s="199" t="b">
        <f t="shared" si="257"/>
        <v>1</v>
      </c>
      <c r="AZ357" s="199" t="b">
        <f t="shared" si="257"/>
        <v>1</v>
      </c>
      <c r="BA357" s="199" t="b">
        <f t="shared" si="257"/>
        <v>1</v>
      </c>
      <c r="BB357" s="199" t="b">
        <f t="shared" si="257"/>
        <v>1</v>
      </c>
      <c r="BC357" s="199" t="b">
        <f t="shared" si="257"/>
        <v>1</v>
      </c>
      <c r="BD357" s="199" t="b">
        <f t="shared" si="257"/>
        <v>1</v>
      </c>
      <c r="BE357" s="199" t="b">
        <f t="shared" si="257"/>
        <v>1</v>
      </c>
      <c r="BF357" s="199" t="b">
        <f t="shared" si="257"/>
        <v>1</v>
      </c>
      <c r="BG357" s="199" t="b">
        <f t="shared" si="257"/>
        <v>1</v>
      </c>
      <c r="BH357" s="199" t="b">
        <f t="shared" si="257"/>
        <v>1</v>
      </c>
      <c r="BI357" s="199" t="b">
        <f t="shared" si="257"/>
        <v>1</v>
      </c>
      <c r="BJ357" s="199" t="b">
        <f t="shared" si="257"/>
        <v>1</v>
      </c>
      <c r="BK357" s="199" t="b">
        <f t="shared" si="257"/>
        <v>1</v>
      </c>
      <c r="BL357" s="199" t="b">
        <f t="shared" si="257"/>
        <v>1</v>
      </c>
      <c r="BM357" s="199" t="b">
        <f t="shared" si="257"/>
        <v>1</v>
      </c>
      <c r="BN357" s="199" t="b">
        <f t="shared" si="257"/>
        <v>1</v>
      </c>
      <c r="BO357" s="199" t="b">
        <f>(ROUND(BO356-BO323,0)=0)</f>
        <v>1</v>
      </c>
      <c r="BP357" s="199" t="b">
        <f>(ROUND(BP356-BP323,0)=0)</f>
        <v>1</v>
      </c>
    </row>
    <row r="358" spans="2:68" outlineLevel="1">
      <c r="D358" s="68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199"/>
      <c r="AD358" s="199"/>
      <c r="AE358" s="199"/>
      <c r="AF358" s="199"/>
      <c r="AG358" s="199"/>
      <c r="AH358" s="199"/>
      <c r="AI358" s="199"/>
      <c r="AJ358" s="199"/>
      <c r="AK358" s="199"/>
      <c r="AL358" s="199"/>
      <c r="AM358" s="199"/>
      <c r="AN358" s="199"/>
      <c r="AO358" s="199"/>
      <c r="AP358" s="199"/>
      <c r="AQ358" s="199"/>
      <c r="AR358" s="199"/>
      <c r="AS358" s="199"/>
      <c r="AT358" s="199"/>
      <c r="AU358" s="199"/>
      <c r="AV358" s="199"/>
      <c r="AW358" s="199"/>
      <c r="AX358" s="199"/>
      <c r="AY358" s="199"/>
      <c r="AZ358" s="199"/>
      <c r="BA358" s="199"/>
      <c r="BB358" s="199"/>
      <c r="BC358" s="199"/>
      <c r="BD358" s="199"/>
      <c r="BE358" s="199"/>
      <c r="BF358" s="199"/>
      <c r="BG358" s="199"/>
      <c r="BH358" s="199"/>
      <c r="BI358" s="199"/>
      <c r="BJ358" s="199"/>
      <c r="BK358" s="199"/>
      <c r="BL358" s="199"/>
      <c r="BM358" s="199"/>
      <c r="BN358" s="199"/>
      <c r="BO358" s="199"/>
      <c r="BP358" s="199"/>
    </row>
    <row r="359" spans="2:68" outlineLevel="1">
      <c r="D359" s="73"/>
      <c r="R359" s="50"/>
    </row>
    <row r="360" spans="2:68" outlineLevel="1">
      <c r="B360" s="90" t="s">
        <v>310</v>
      </c>
    </row>
    <row r="361" spans="2:68" outlineLevel="1">
      <c r="D361" s="64" t="s">
        <v>285</v>
      </c>
      <c r="Q361" s="177">
        <f t="shared" ref="Q361:AV361" si="258">Q192</f>
        <v>130084445.38802178</v>
      </c>
      <c r="R361" s="177">
        <f t="shared" si="258"/>
        <v>162237174.89173034</v>
      </c>
      <c r="S361" s="177">
        <f t="shared" si="258"/>
        <v>257811756.95627135</v>
      </c>
      <c r="T361" s="177">
        <f t="shared" si="258"/>
        <v>382760564.40403253</v>
      </c>
      <c r="U361" s="177">
        <f t="shared" si="258"/>
        <v>469218869.78614116</v>
      </c>
      <c r="V361" s="177">
        <f t="shared" si="258"/>
        <v>497259434.25012636</v>
      </c>
      <c r="W361" s="177">
        <f t="shared" si="258"/>
        <v>564845155.7504009</v>
      </c>
      <c r="X361" s="177">
        <f t="shared" si="258"/>
        <v>655256632.71577966</v>
      </c>
      <c r="Y361" s="177">
        <f t="shared" si="258"/>
        <v>761468626.22637165</v>
      </c>
      <c r="Z361" s="177">
        <f t="shared" si="258"/>
        <v>861286832.42319548</v>
      </c>
      <c r="AA361" s="177">
        <f t="shared" si="258"/>
        <v>853217575.11693764</v>
      </c>
      <c r="AB361" s="177">
        <f t="shared" si="258"/>
        <v>895360220.82116473</v>
      </c>
      <c r="AC361" s="177">
        <f t="shared" si="258"/>
        <v>950242181.40178668</v>
      </c>
      <c r="AD361" s="177">
        <f t="shared" si="258"/>
        <v>1000286658.0119522</v>
      </c>
      <c r="AE361" s="177">
        <f t="shared" si="258"/>
        <v>1049919888.5853776</v>
      </c>
      <c r="AF361" s="177">
        <f t="shared" si="258"/>
        <v>1099155629.7262309</v>
      </c>
      <c r="AG361" s="177">
        <f t="shared" si="258"/>
        <v>1148044921.1710305</v>
      </c>
      <c r="AH361" s="177">
        <f t="shared" si="258"/>
        <v>1196637659.7556059</v>
      </c>
      <c r="AI361" s="177">
        <f t="shared" si="258"/>
        <v>1244948794.8789794</v>
      </c>
      <c r="AJ361" s="177">
        <f t="shared" si="258"/>
        <v>1267978583.7381771</v>
      </c>
      <c r="AK361" s="177">
        <f t="shared" si="258"/>
        <v>1278142481.2194211</v>
      </c>
      <c r="AL361" s="177">
        <f t="shared" si="258"/>
        <v>1288072582.3756495</v>
      </c>
      <c r="AM361" s="177">
        <f t="shared" si="258"/>
        <v>1297763423.6207445</v>
      </c>
      <c r="AN361" s="177">
        <f t="shared" si="258"/>
        <v>1307212585.5455287</v>
      </c>
      <c r="AO361" s="177">
        <f t="shared" si="258"/>
        <v>1316411675.4273965</v>
      </c>
      <c r="AP361" s="177">
        <f t="shared" si="258"/>
        <v>1325354239.4808013</v>
      </c>
      <c r="AQ361" s="177">
        <f t="shared" si="258"/>
        <v>1334055935.805778</v>
      </c>
      <c r="AR361" s="177">
        <f t="shared" si="258"/>
        <v>1342533832.2804637</v>
      </c>
      <c r="AS361" s="177">
        <f t="shared" si="258"/>
        <v>1350783878.2605715</v>
      </c>
      <c r="AT361" s="177">
        <f t="shared" si="258"/>
        <v>1358798193.7187707</v>
      </c>
      <c r="AU361" s="177">
        <f t="shared" si="258"/>
        <v>1366574415.7543049</v>
      </c>
      <c r="AV361" s="177">
        <f t="shared" si="258"/>
        <v>1374111582.0660138</v>
      </c>
      <c r="AW361" s="177">
        <f t="shared" ref="AW361:BN361" si="259">AW192</f>
        <v>1381408850.6914723</v>
      </c>
      <c r="AX361" s="177">
        <f t="shared" si="259"/>
        <v>1388464685.9973593</v>
      </c>
      <c r="AY361" s="177">
        <f t="shared" si="259"/>
        <v>1395277865.7675247</v>
      </c>
      <c r="AZ361" s="177">
        <f t="shared" si="259"/>
        <v>1401848777.4404354</v>
      </c>
      <c r="BA361" s="177">
        <f t="shared" si="259"/>
        <v>1408179035.4451263</v>
      </c>
      <c r="BB361" s="177">
        <f t="shared" si="259"/>
        <v>1414269781.8405597</v>
      </c>
      <c r="BC361" s="177">
        <f t="shared" si="259"/>
        <v>1420121441.4967477</v>
      </c>
      <c r="BD361" s="177">
        <f t="shared" si="259"/>
        <v>1425734766.8877804</v>
      </c>
      <c r="BE361" s="177">
        <f t="shared" si="259"/>
        <v>1431111760.8077242</v>
      </c>
      <c r="BF361" s="177">
        <f t="shared" si="259"/>
        <v>1436255657.9297788</v>
      </c>
      <c r="BG361" s="177">
        <f t="shared" si="259"/>
        <v>1441169697.7752585</v>
      </c>
      <c r="BH361" s="177">
        <f t="shared" si="259"/>
        <v>1445856626.1762557</v>
      </c>
      <c r="BI361" s="177">
        <f t="shared" si="259"/>
        <v>1450209794.9480252</v>
      </c>
      <c r="BJ361" s="177">
        <f t="shared" si="259"/>
        <v>1453226646.5634267</v>
      </c>
      <c r="BK361" s="177">
        <f t="shared" si="259"/>
        <v>1455129287.5667779</v>
      </c>
      <c r="BL361" s="177">
        <f t="shared" si="259"/>
        <v>1457034419.6081219</v>
      </c>
      <c r="BM361" s="177">
        <f t="shared" si="259"/>
        <v>1458942045.9488561</v>
      </c>
      <c r="BN361" s="177">
        <f t="shared" si="259"/>
        <v>1460852169.8546491</v>
      </c>
      <c r="BO361" s="177">
        <f>BO192</f>
        <v>1462764794.5954449</v>
      </c>
      <c r="BP361" s="177">
        <f>BP192</f>
        <v>1464679923.4454689</v>
      </c>
    </row>
    <row r="362" spans="2:68" outlineLevel="1">
      <c r="D362" s="64" t="s">
        <v>284</v>
      </c>
      <c r="Q362" s="177">
        <f t="shared" ref="Q362:AV362" si="260">Q193</f>
        <v>86722963.592014536</v>
      </c>
      <c r="R362" s="177">
        <f t="shared" si="260"/>
        <v>108158116.59448691</v>
      </c>
      <c r="S362" s="177">
        <f t="shared" si="260"/>
        <v>171874504.63751423</v>
      </c>
      <c r="T362" s="177">
        <f t="shared" si="260"/>
        <v>255173709.60268837</v>
      </c>
      <c r="U362" s="177">
        <f t="shared" si="260"/>
        <v>312812579.85742748</v>
      </c>
      <c r="V362" s="177">
        <f t="shared" si="260"/>
        <v>331506289.50008428</v>
      </c>
      <c r="W362" s="177">
        <f t="shared" si="260"/>
        <v>376563437.16693401</v>
      </c>
      <c r="X362" s="177">
        <f t="shared" si="260"/>
        <v>436837755.14385313</v>
      </c>
      <c r="Y362" s="177">
        <f t="shared" si="260"/>
        <v>507645750.81758112</v>
      </c>
      <c r="Z362" s="177">
        <f t="shared" si="260"/>
        <v>574191221.61546361</v>
      </c>
      <c r="AA362" s="177">
        <f t="shared" si="260"/>
        <v>568811716.74462509</v>
      </c>
      <c r="AB362" s="177">
        <f t="shared" si="260"/>
        <v>596906813.88077652</v>
      </c>
      <c r="AC362" s="177">
        <f t="shared" si="260"/>
        <v>633494787.60119116</v>
      </c>
      <c r="AD362" s="177">
        <f t="shared" si="260"/>
        <v>666857772.00796819</v>
      </c>
      <c r="AE362" s="177">
        <f t="shared" si="260"/>
        <v>699946592.39025176</v>
      </c>
      <c r="AF362" s="177">
        <f t="shared" si="260"/>
        <v>732770419.81748724</v>
      </c>
      <c r="AG362" s="177">
        <f t="shared" si="260"/>
        <v>765363280.78068709</v>
      </c>
      <c r="AH362" s="177">
        <f t="shared" si="260"/>
        <v>797758439.8370707</v>
      </c>
      <c r="AI362" s="177">
        <f t="shared" si="260"/>
        <v>829965863.252653</v>
      </c>
      <c r="AJ362" s="177">
        <f t="shared" si="260"/>
        <v>845319055.82545149</v>
      </c>
      <c r="AK362" s="177">
        <f t="shared" si="260"/>
        <v>852094987.47961414</v>
      </c>
      <c r="AL362" s="177">
        <f t="shared" si="260"/>
        <v>858715054.91709971</v>
      </c>
      <c r="AM362" s="177">
        <f t="shared" si="260"/>
        <v>865175615.74716306</v>
      </c>
      <c r="AN362" s="177">
        <f t="shared" si="260"/>
        <v>871475057.03035247</v>
      </c>
      <c r="AO362" s="177">
        <f t="shared" si="260"/>
        <v>877607783.61826444</v>
      </c>
      <c r="AP362" s="177">
        <f t="shared" si="260"/>
        <v>883569492.98720098</v>
      </c>
      <c r="AQ362" s="177">
        <f t="shared" si="260"/>
        <v>889370623.87051868</v>
      </c>
      <c r="AR362" s="177">
        <f t="shared" si="260"/>
        <v>895022554.85364246</v>
      </c>
      <c r="AS362" s="177">
        <f t="shared" si="260"/>
        <v>900522585.50704765</v>
      </c>
      <c r="AT362" s="177">
        <f t="shared" si="260"/>
        <v>905865462.47918057</v>
      </c>
      <c r="AU362" s="177">
        <f t="shared" si="260"/>
        <v>911049610.50287008</v>
      </c>
      <c r="AV362" s="177">
        <f t="shared" si="260"/>
        <v>916074388.04400921</v>
      </c>
      <c r="AW362" s="177">
        <f t="shared" ref="AW362:BN362" si="261">AW193</f>
        <v>920939233.79431498</v>
      </c>
      <c r="AX362" s="177">
        <f t="shared" si="261"/>
        <v>925643123.99823952</v>
      </c>
      <c r="AY362" s="177">
        <f t="shared" si="261"/>
        <v>930185243.84501648</v>
      </c>
      <c r="AZ362" s="177">
        <f t="shared" si="261"/>
        <v>934565851.62695694</v>
      </c>
      <c r="BA362" s="177">
        <f t="shared" si="261"/>
        <v>938786023.63008428</v>
      </c>
      <c r="BB362" s="177">
        <f t="shared" si="261"/>
        <v>942846521.22703993</v>
      </c>
      <c r="BC362" s="177">
        <f t="shared" si="261"/>
        <v>946747627.66449857</v>
      </c>
      <c r="BD362" s="177">
        <f t="shared" si="261"/>
        <v>950489844.59185374</v>
      </c>
      <c r="BE362" s="177">
        <f t="shared" si="261"/>
        <v>954074507.20514953</v>
      </c>
      <c r="BF362" s="177">
        <f t="shared" si="261"/>
        <v>957503771.95318592</v>
      </c>
      <c r="BG362" s="177">
        <f t="shared" si="261"/>
        <v>960779798.51683903</v>
      </c>
      <c r="BH362" s="177">
        <f t="shared" si="261"/>
        <v>963904417.45083714</v>
      </c>
      <c r="BI362" s="177">
        <f t="shared" si="261"/>
        <v>966806529.96535015</v>
      </c>
      <c r="BJ362" s="177">
        <f t="shared" si="261"/>
        <v>968817764.37561786</v>
      </c>
      <c r="BK362" s="177">
        <f t="shared" si="261"/>
        <v>970086191.71118534</v>
      </c>
      <c r="BL362" s="177">
        <f t="shared" si="261"/>
        <v>971356279.73874807</v>
      </c>
      <c r="BM362" s="177">
        <f t="shared" si="261"/>
        <v>972628030.63257086</v>
      </c>
      <c r="BN362" s="177">
        <f t="shared" si="261"/>
        <v>973901446.56976604</v>
      </c>
      <c r="BO362" s="177">
        <f>BO193</f>
        <v>975176529.73029673</v>
      </c>
      <c r="BP362" s="177">
        <f>BP193</f>
        <v>976453282.29697943</v>
      </c>
    </row>
    <row r="363" spans="2:68" outlineLevel="1" collapsed="1">
      <c r="D363" s="73"/>
    </row>
    <row r="364" spans="2:68" outlineLevel="1">
      <c r="B364" s="90" t="s">
        <v>382</v>
      </c>
      <c r="D364" s="73"/>
    </row>
    <row r="365" spans="2:68" outlineLevel="1">
      <c r="B365" s="90"/>
      <c r="C365" s="73" t="s">
        <v>327</v>
      </c>
      <c r="D365" s="73"/>
    </row>
    <row r="366" spans="2:68" outlineLevel="1">
      <c r="B366" s="90"/>
      <c r="D366" t="s">
        <v>14</v>
      </c>
      <c r="G366" s="116"/>
      <c r="J366" t="s">
        <v>86</v>
      </c>
      <c r="R366" s="211">
        <f t="shared" ref="R366:AA366" si="262">R737/SUM(R737,R740)</f>
        <v>0.82861233604127471</v>
      </c>
      <c r="S366" s="211">
        <f t="shared" si="262"/>
        <v>0.81212241126096374</v>
      </c>
      <c r="T366" s="211">
        <f t="shared" si="262"/>
        <v>0.78997211128634182</v>
      </c>
      <c r="U366" s="211">
        <f t="shared" si="262"/>
        <v>0.77329358967873052</v>
      </c>
      <c r="V366" s="211">
        <f t="shared" si="262"/>
        <v>0.73953512285360845</v>
      </c>
      <c r="W366" s="211">
        <f t="shared" si="262"/>
        <v>0.72141380278072564</v>
      </c>
      <c r="X366" s="211">
        <f t="shared" si="262"/>
        <v>0.70825871783424055</v>
      </c>
      <c r="Y366" s="211">
        <f t="shared" si="262"/>
        <v>0.67416008805847227</v>
      </c>
      <c r="Z366" s="211">
        <f t="shared" si="262"/>
        <v>0.65469267763589167</v>
      </c>
      <c r="AA366" s="211">
        <f t="shared" si="262"/>
        <v>0.60107619848870397</v>
      </c>
      <c r="AB366" s="189">
        <f t="shared" ref="AB366:AH366" si="263">AA366</f>
        <v>0.60107619848870397</v>
      </c>
      <c r="AC366" s="189">
        <f t="shared" si="263"/>
        <v>0.60107619848870397</v>
      </c>
      <c r="AD366" s="189">
        <f t="shared" si="263"/>
        <v>0.60107619848870397</v>
      </c>
      <c r="AE366" s="189">
        <f t="shared" si="263"/>
        <v>0.60107619848870397</v>
      </c>
      <c r="AF366" s="189">
        <f t="shared" si="263"/>
        <v>0.60107619848870397</v>
      </c>
      <c r="AG366" s="189">
        <f t="shared" si="263"/>
        <v>0.60107619848870397</v>
      </c>
      <c r="AH366" s="189">
        <f t="shared" si="263"/>
        <v>0.60107619848870397</v>
      </c>
      <c r="AI366" s="189">
        <f t="shared" ref="AI366:BN366" si="264">AH366</f>
        <v>0.60107619848870397</v>
      </c>
      <c r="AJ366" s="189">
        <f t="shared" si="264"/>
        <v>0.60107619848870397</v>
      </c>
      <c r="AK366" s="189">
        <f t="shared" si="264"/>
        <v>0.60107619848870397</v>
      </c>
      <c r="AL366" s="189">
        <f t="shared" si="264"/>
        <v>0.60107619848870397</v>
      </c>
      <c r="AM366" s="189">
        <f t="shared" si="264"/>
        <v>0.60107619848870397</v>
      </c>
      <c r="AN366" s="189">
        <f t="shared" si="264"/>
        <v>0.60107619848870397</v>
      </c>
      <c r="AO366" s="189">
        <f t="shared" si="264"/>
        <v>0.60107619848870397</v>
      </c>
      <c r="AP366" s="189">
        <f t="shared" si="264"/>
        <v>0.60107619848870397</v>
      </c>
      <c r="AQ366" s="189">
        <f t="shared" si="264"/>
        <v>0.60107619848870397</v>
      </c>
      <c r="AR366" s="189">
        <f t="shared" si="264"/>
        <v>0.60107619848870397</v>
      </c>
      <c r="AS366" s="189">
        <f t="shared" si="264"/>
        <v>0.60107619848870397</v>
      </c>
      <c r="AT366" s="189">
        <f t="shared" si="264"/>
        <v>0.60107619848870397</v>
      </c>
      <c r="AU366" s="189">
        <f t="shared" si="264"/>
        <v>0.60107619848870397</v>
      </c>
      <c r="AV366" s="189">
        <f t="shared" si="264"/>
        <v>0.60107619848870397</v>
      </c>
      <c r="AW366" s="189">
        <f t="shared" si="264"/>
        <v>0.60107619848870397</v>
      </c>
      <c r="AX366" s="189">
        <f t="shared" si="264"/>
        <v>0.60107619848870397</v>
      </c>
      <c r="AY366" s="189">
        <f t="shared" si="264"/>
        <v>0.60107619848870397</v>
      </c>
      <c r="AZ366" s="189">
        <f t="shared" si="264"/>
        <v>0.60107619848870397</v>
      </c>
      <c r="BA366" s="189">
        <f t="shared" si="264"/>
        <v>0.60107619848870397</v>
      </c>
      <c r="BB366" s="189">
        <f t="shared" si="264"/>
        <v>0.60107619848870397</v>
      </c>
      <c r="BC366" s="189">
        <f t="shared" si="264"/>
        <v>0.60107619848870397</v>
      </c>
      <c r="BD366" s="189">
        <f t="shared" si="264"/>
        <v>0.60107619848870397</v>
      </c>
      <c r="BE366" s="189">
        <f t="shared" si="264"/>
        <v>0.60107619848870397</v>
      </c>
      <c r="BF366" s="189">
        <f t="shared" si="264"/>
        <v>0.60107619848870397</v>
      </c>
      <c r="BG366" s="189">
        <f t="shared" si="264"/>
        <v>0.60107619848870397</v>
      </c>
      <c r="BH366" s="189">
        <f t="shared" si="264"/>
        <v>0.60107619848870397</v>
      </c>
      <c r="BI366" s="189">
        <f t="shared" si="264"/>
        <v>0.60107619848870397</v>
      </c>
      <c r="BJ366" s="189">
        <f t="shared" si="264"/>
        <v>0.60107619848870397</v>
      </c>
      <c r="BK366" s="189">
        <f t="shared" si="264"/>
        <v>0.60107619848870397</v>
      </c>
      <c r="BL366" s="189">
        <f t="shared" si="264"/>
        <v>0.60107619848870397</v>
      </c>
      <c r="BM366" s="189">
        <f t="shared" si="264"/>
        <v>0.60107619848870397</v>
      </c>
      <c r="BN366" s="189">
        <f t="shared" si="264"/>
        <v>0.60107619848870397</v>
      </c>
      <c r="BO366" s="189">
        <f>BN366</f>
        <v>0.60107619848870397</v>
      </c>
      <c r="BP366" s="189">
        <f>BO366</f>
        <v>0.60107619848870397</v>
      </c>
    </row>
    <row r="367" spans="2:68" outlineLevel="1">
      <c r="B367" s="90"/>
      <c r="D367" t="s">
        <v>302</v>
      </c>
      <c r="G367" s="60"/>
      <c r="J367" t="s">
        <v>86</v>
      </c>
      <c r="R367" s="71">
        <f>1-R366</f>
        <v>0.17138766395872529</v>
      </c>
      <c r="S367" s="71">
        <f t="shared" ref="S367:BM367" si="265">1-S366</f>
        <v>0.18787758873903626</v>
      </c>
      <c r="T367" s="71">
        <f t="shared" si="265"/>
        <v>0.21002788871365818</v>
      </c>
      <c r="U367" s="71">
        <f t="shared" si="265"/>
        <v>0.22670641032126948</v>
      </c>
      <c r="V367" s="71">
        <f t="shared" si="265"/>
        <v>0.26046487714639155</v>
      </c>
      <c r="W367" s="71">
        <f t="shared" si="265"/>
        <v>0.27858619721927436</v>
      </c>
      <c r="X367" s="71">
        <f>1-X366</f>
        <v>0.29174128216575945</v>
      </c>
      <c r="Y367" s="71">
        <f>1-Y366</f>
        <v>0.32583991194152773</v>
      </c>
      <c r="Z367" s="71">
        <f>1-Z366</f>
        <v>0.34530732236410833</v>
      </c>
      <c r="AA367" s="71">
        <f t="shared" si="265"/>
        <v>0.39892380151129603</v>
      </c>
      <c r="AB367" s="71">
        <f t="shared" si="265"/>
        <v>0.39892380151129603</v>
      </c>
      <c r="AC367" s="71">
        <f t="shared" si="265"/>
        <v>0.39892380151129603</v>
      </c>
      <c r="AD367" s="71">
        <f t="shared" si="265"/>
        <v>0.39892380151129603</v>
      </c>
      <c r="AE367" s="71">
        <f t="shared" si="265"/>
        <v>0.39892380151129603</v>
      </c>
      <c r="AF367" s="71">
        <f t="shared" si="265"/>
        <v>0.39892380151129603</v>
      </c>
      <c r="AG367" s="71">
        <f t="shared" si="265"/>
        <v>0.39892380151129603</v>
      </c>
      <c r="AH367" s="71">
        <f t="shared" si="265"/>
        <v>0.39892380151129603</v>
      </c>
      <c r="AI367" s="71">
        <f t="shared" si="265"/>
        <v>0.39892380151129603</v>
      </c>
      <c r="AJ367" s="71">
        <f t="shared" si="265"/>
        <v>0.39892380151129603</v>
      </c>
      <c r="AK367" s="71">
        <f t="shared" si="265"/>
        <v>0.39892380151129603</v>
      </c>
      <c r="AL367" s="71">
        <f t="shared" si="265"/>
        <v>0.39892380151129603</v>
      </c>
      <c r="AM367" s="71">
        <f t="shared" si="265"/>
        <v>0.39892380151129603</v>
      </c>
      <c r="AN367" s="71">
        <f t="shared" si="265"/>
        <v>0.39892380151129603</v>
      </c>
      <c r="AO367" s="71">
        <f t="shared" si="265"/>
        <v>0.39892380151129603</v>
      </c>
      <c r="AP367" s="71">
        <f t="shared" si="265"/>
        <v>0.39892380151129603</v>
      </c>
      <c r="AQ367" s="71">
        <f t="shared" si="265"/>
        <v>0.39892380151129603</v>
      </c>
      <c r="AR367" s="71">
        <f t="shared" si="265"/>
        <v>0.39892380151129603</v>
      </c>
      <c r="AS367" s="71">
        <f t="shared" si="265"/>
        <v>0.39892380151129603</v>
      </c>
      <c r="AT367" s="71">
        <f t="shared" si="265"/>
        <v>0.39892380151129603</v>
      </c>
      <c r="AU367" s="71">
        <f t="shared" si="265"/>
        <v>0.39892380151129603</v>
      </c>
      <c r="AV367" s="71">
        <f t="shared" si="265"/>
        <v>0.39892380151129603</v>
      </c>
      <c r="AW367" s="71">
        <f t="shared" si="265"/>
        <v>0.39892380151129603</v>
      </c>
      <c r="AX367" s="71">
        <f t="shared" si="265"/>
        <v>0.39892380151129603</v>
      </c>
      <c r="AY367" s="71">
        <f t="shared" si="265"/>
        <v>0.39892380151129603</v>
      </c>
      <c r="AZ367" s="71">
        <f t="shared" si="265"/>
        <v>0.39892380151129603</v>
      </c>
      <c r="BA367" s="71">
        <f t="shared" si="265"/>
        <v>0.39892380151129603</v>
      </c>
      <c r="BB367" s="71">
        <f t="shared" si="265"/>
        <v>0.39892380151129603</v>
      </c>
      <c r="BC367" s="71">
        <f t="shared" si="265"/>
        <v>0.39892380151129603</v>
      </c>
      <c r="BD367" s="71">
        <f t="shared" si="265"/>
        <v>0.39892380151129603</v>
      </c>
      <c r="BE367" s="71">
        <f t="shared" si="265"/>
        <v>0.39892380151129603</v>
      </c>
      <c r="BF367" s="71">
        <f t="shared" si="265"/>
        <v>0.39892380151129603</v>
      </c>
      <c r="BG367" s="71">
        <f t="shared" si="265"/>
        <v>0.39892380151129603</v>
      </c>
      <c r="BH367" s="71">
        <f t="shared" si="265"/>
        <v>0.39892380151129603</v>
      </c>
      <c r="BI367" s="71">
        <f t="shared" si="265"/>
        <v>0.39892380151129603</v>
      </c>
      <c r="BJ367" s="71">
        <f t="shared" si="265"/>
        <v>0.39892380151129603</v>
      </c>
      <c r="BK367" s="71">
        <f t="shared" si="265"/>
        <v>0.39892380151129603</v>
      </c>
      <c r="BL367" s="71">
        <f t="shared" si="265"/>
        <v>0.39892380151129603</v>
      </c>
      <c r="BM367" s="71">
        <f t="shared" si="265"/>
        <v>0.39892380151129603</v>
      </c>
      <c r="BN367" s="71">
        <f>1-BN366</f>
        <v>0.39892380151129603</v>
      </c>
      <c r="BO367" s="71">
        <f>1-BO366</f>
        <v>0.39892380151129603</v>
      </c>
      <c r="BP367" s="71">
        <f>1-BP366</f>
        <v>0.39892380151129603</v>
      </c>
    </row>
    <row r="368" spans="2:68" outlineLevel="1">
      <c r="B368" s="90"/>
      <c r="D368" s="73"/>
    </row>
    <row r="369" spans="2:71" outlineLevel="1">
      <c r="C369" s="73" t="s">
        <v>274</v>
      </c>
      <c r="J369" t="s">
        <v>102</v>
      </c>
      <c r="R369" s="170">
        <f>SUM(R351)</f>
        <v>0</v>
      </c>
      <c r="S369" s="170">
        <f>SUM(S351)</f>
        <v>0</v>
      </c>
      <c r="T369" s="170">
        <f t="shared" ref="T369:BM369" si="266">SUM(T351)</f>
        <v>0</v>
      </c>
      <c r="U369" s="170">
        <f t="shared" si="266"/>
        <v>12743272876.225304</v>
      </c>
      <c r="V369" s="170">
        <f t="shared" si="266"/>
        <v>23111230578.440472</v>
      </c>
      <c r="W369" s="170">
        <f t="shared" si="266"/>
        <v>29061315726.034893</v>
      </c>
      <c r="X369" s="170">
        <f t="shared" si="266"/>
        <v>32454397655.891937</v>
      </c>
      <c r="Y369" s="170">
        <f t="shared" si="266"/>
        <v>36621132259.478699</v>
      </c>
      <c r="Z369" s="170">
        <f>SUM(Z351)</f>
        <v>37217218858.309952</v>
      </c>
      <c r="AA369" s="170">
        <f t="shared" si="266"/>
        <v>31210512468.14106</v>
      </c>
      <c r="AB369" s="170">
        <f t="shared" si="266"/>
        <v>27282396198.617039</v>
      </c>
      <c r="AC369" s="170">
        <f t="shared" si="266"/>
        <v>23614655652.304047</v>
      </c>
      <c r="AD369" s="170">
        <f t="shared" si="266"/>
        <v>20515191285.245064</v>
      </c>
      <c r="AE369" s="170">
        <f t="shared" si="266"/>
        <v>17753388305.947861</v>
      </c>
      <c r="AF369" s="170">
        <f t="shared" si="266"/>
        <v>15300324556.489677</v>
      </c>
      <c r="AG369" s="170">
        <f t="shared" si="266"/>
        <v>13127819089.596287</v>
      </c>
      <c r="AH369" s="170">
        <f t="shared" si="266"/>
        <v>11210419162.240681</v>
      </c>
      <c r="AI369" s="170">
        <f t="shared" si="266"/>
        <v>9526227025.7896519</v>
      </c>
      <c r="AJ369" s="170">
        <f t="shared" si="266"/>
        <v>9590999305.0807648</v>
      </c>
      <c r="AK369" s="170">
        <f t="shared" si="266"/>
        <v>9688672713.1353168</v>
      </c>
      <c r="AL369" s="170">
        <f t="shared" si="266"/>
        <v>9783961787.1037903</v>
      </c>
      <c r="AM369" s="170">
        <f t="shared" si="266"/>
        <v>9875596684.5400162</v>
      </c>
      <c r="AN369" s="170">
        <f t="shared" si="266"/>
        <v>9963552303.8346119</v>
      </c>
      <c r="AO369" s="170">
        <f t="shared" si="266"/>
        <v>10048687822.039621</v>
      </c>
      <c r="AP369" s="170">
        <f t="shared" si="266"/>
        <v>10132662848.539204</v>
      </c>
      <c r="AQ369" s="170">
        <f t="shared" si="266"/>
        <v>10216029391.572203</v>
      </c>
      <c r="AR369" s="170">
        <f t="shared" si="266"/>
        <v>10296850241.582838</v>
      </c>
      <c r="AS369" s="170">
        <f t="shared" si="266"/>
        <v>10373976014.168743</v>
      </c>
      <c r="AT369" s="170">
        <f t="shared" si="266"/>
        <v>10447912862.467661</v>
      </c>
      <c r="AU369" s="170">
        <f t="shared" si="266"/>
        <v>10519043360.917486</v>
      </c>
      <c r="AV369" s="170">
        <f t="shared" si="266"/>
        <v>10587177489.015617</v>
      </c>
      <c r="AW369" s="170">
        <f t="shared" si="266"/>
        <v>10651885832.086264</v>
      </c>
      <c r="AX369" s="170">
        <f t="shared" si="266"/>
        <v>10713102315.910141</v>
      </c>
      <c r="AY369" s="170">
        <f t="shared" si="266"/>
        <v>10771109214.877344</v>
      </c>
      <c r="AZ369" s="170">
        <f t="shared" si="266"/>
        <v>10826104039.225458</v>
      </c>
      <c r="BA369" s="170">
        <f t="shared" si="266"/>
        <v>10877834853.346731</v>
      </c>
      <c r="BB369" s="170">
        <f t="shared" si="266"/>
        <v>10925879113.90756</v>
      </c>
      <c r="BC369" s="170">
        <f t="shared" si="266"/>
        <v>10970131396.005705</v>
      </c>
      <c r="BD369" s="170">
        <f t="shared" si="266"/>
        <v>11010806549.773647</v>
      </c>
      <c r="BE369" s="170">
        <f t="shared" si="266"/>
        <v>11048090505.775253</v>
      </c>
      <c r="BF369" s="170">
        <f t="shared" si="266"/>
        <v>11081818181.52516</v>
      </c>
      <c r="BG369" s="170">
        <f t="shared" si="266"/>
        <v>11111672447.850784</v>
      </c>
      <c r="BH369" s="170">
        <f t="shared" si="266"/>
        <v>11137588043.635561</v>
      </c>
      <c r="BI369" s="170">
        <f t="shared" si="266"/>
        <v>11160078350.786295</v>
      </c>
      <c r="BJ369" s="170">
        <f t="shared" si="266"/>
        <v>11175558833.2227</v>
      </c>
      <c r="BK369" s="170">
        <f t="shared" si="266"/>
        <v>11185522292.915461</v>
      </c>
      <c r="BL369" s="170">
        <f t="shared" si="266"/>
        <v>11195500734.294207</v>
      </c>
      <c r="BM369" s="170">
        <f t="shared" si="266"/>
        <v>11205494178.832573</v>
      </c>
      <c r="BN369" s="170">
        <f>SUM(BN351)</f>
        <v>11215502648.035471</v>
      </c>
      <c r="BO369" s="170">
        <f>SUM(BO351)</f>
        <v>11225526163.439121</v>
      </c>
      <c r="BP369" s="170">
        <f>SUM(BP351)</f>
        <v>11235564746.611078</v>
      </c>
    </row>
    <row r="370" spans="2:71" outlineLevel="1">
      <c r="D370" t="s">
        <v>14</v>
      </c>
      <c r="J370" t="s">
        <v>102</v>
      </c>
      <c r="R370" s="170">
        <f t="shared" ref="R370:BM370" si="267">R$369*R366</f>
        <v>0</v>
      </c>
      <c r="S370" s="170">
        <f t="shared" si="267"/>
        <v>0</v>
      </c>
      <c r="T370" s="170">
        <f t="shared" si="267"/>
        <v>0</v>
      </c>
      <c r="U370" s="170">
        <f t="shared" si="267"/>
        <v>9854291226.7118664</v>
      </c>
      <c r="V370" s="170">
        <f t="shared" si="267"/>
        <v>17091566745.125046</v>
      </c>
      <c r="W370" s="170">
        <f t="shared" si="267"/>
        <v>20965234291.730137</v>
      </c>
      <c r="X370" s="170">
        <f t="shared" si="267"/>
        <v>22986110071.844604</v>
      </c>
      <c r="Y370" s="170">
        <f t="shared" si="267"/>
        <v>24688505748.85112</v>
      </c>
      <c r="Z370" s="170">
        <f t="shared" si="267"/>
        <v>24365840668.507946</v>
      </c>
      <c r="AA370" s="170">
        <f t="shared" si="267"/>
        <v>18759896187.234528</v>
      </c>
      <c r="AB370" s="170">
        <f t="shared" si="267"/>
        <v>16398798992.727398</v>
      </c>
      <c r="AC370" s="170">
        <f t="shared" si="267"/>
        <v>14194207448.106703</v>
      </c>
      <c r="AD370" s="170">
        <f t="shared" si="267"/>
        <v>12331193189.003693</v>
      </c>
      <c r="AE370" s="170">
        <f t="shared" si="267"/>
        <v>10671139153.232952</v>
      </c>
      <c r="AF370" s="170">
        <f t="shared" si="267"/>
        <v>9196660920.0581818</v>
      </c>
      <c r="AG370" s="170">
        <f t="shared" si="267"/>
        <v>7890819592.8219748</v>
      </c>
      <c r="AH370" s="170">
        <f t="shared" si="267"/>
        <v>6738316133.50455</v>
      </c>
      <c r="AI370" s="170">
        <f t="shared" si="267"/>
        <v>5725988326.6019964</v>
      </c>
      <c r="AJ370" s="170">
        <f t="shared" si="267"/>
        <v>5764921402.0057478</v>
      </c>
      <c r="AK370" s="170">
        <f t="shared" si="267"/>
        <v>5823630562.8126135</v>
      </c>
      <c r="AL370" s="170">
        <f t="shared" si="267"/>
        <v>5880906557.1510925</v>
      </c>
      <c r="AM370" s="170">
        <f t="shared" si="267"/>
        <v>5935986112.9509621</v>
      </c>
      <c r="AN370" s="170">
        <f t="shared" si="267"/>
        <v>5988854142.2322769</v>
      </c>
      <c r="AO370" s="170">
        <f t="shared" si="267"/>
        <v>6040027075.8713102</v>
      </c>
      <c r="AP370" s="170">
        <f t="shared" si="267"/>
        <v>6090502465.567667</v>
      </c>
      <c r="AQ370" s="170">
        <f t="shared" si="267"/>
        <v>6140612110.3350868</v>
      </c>
      <c r="AR370" s="170">
        <f t="shared" si="267"/>
        <v>6189191599.6181059</v>
      </c>
      <c r="AS370" s="170">
        <f t="shared" si="267"/>
        <v>6235550065.8095455</v>
      </c>
      <c r="AT370" s="170">
        <f t="shared" si="267"/>
        <v>6279991745.5132952</v>
      </c>
      <c r="AU370" s="170">
        <f t="shared" si="267"/>
        <v>6322746595.1181231</v>
      </c>
      <c r="AV370" s="170">
        <f t="shared" si="267"/>
        <v>6363700397.82269</v>
      </c>
      <c r="AW370" s="170">
        <f t="shared" si="267"/>
        <v>6402595042.6860971</v>
      </c>
      <c r="AX370" s="170">
        <f t="shared" si="267"/>
        <v>6439390814.0677977</v>
      </c>
      <c r="AY370" s="170">
        <f t="shared" si="267"/>
        <v>6474257380.3851233</v>
      </c>
      <c r="AZ370" s="170">
        <f t="shared" si="267"/>
        <v>6507313460.3408413</v>
      </c>
      <c r="BA370" s="170">
        <f t="shared" si="267"/>
        <v>6538407621.437582</v>
      </c>
      <c r="BB370" s="170">
        <f t="shared" si="267"/>
        <v>6567285882.9346857</v>
      </c>
      <c r="BC370" s="170">
        <f t="shared" si="267"/>
        <v>6593884876.4326887</v>
      </c>
      <c r="BD370" s="170">
        <f t="shared" si="267"/>
        <v>6618333743.2324667</v>
      </c>
      <c r="BE370" s="170">
        <f t="shared" si="267"/>
        <v>6640744241.7705317</v>
      </c>
      <c r="BF370" s="170">
        <f t="shared" si="267"/>
        <v>6661017144.894145</v>
      </c>
      <c r="BG370" s="170">
        <f t="shared" si="267"/>
        <v>6678961833.8058214</v>
      </c>
      <c r="BH370" s="170">
        <f t="shared" si="267"/>
        <v>6694539081.6017046</v>
      </c>
      <c r="BI370" s="170">
        <f t="shared" si="267"/>
        <v>6708057469.9267111</v>
      </c>
      <c r="BJ370" s="170">
        <f t="shared" si="267"/>
        <v>6717362419.4603567</v>
      </c>
      <c r="BK370" s="170">
        <f t="shared" si="267"/>
        <v>6723351217.9362764</v>
      </c>
      <c r="BL370" s="170">
        <f t="shared" si="267"/>
        <v>6729349021.5470552</v>
      </c>
      <c r="BM370" s="170">
        <f t="shared" si="267"/>
        <v>6735355843.1999846</v>
      </c>
      <c r="BN370" s="170">
        <f t="shared" ref="BN370:BP371" si="268">BN$369*BN366</f>
        <v>6741371695.8211536</v>
      </c>
      <c r="BO370" s="170">
        <f t="shared" si="268"/>
        <v>6747396592.3554726</v>
      </c>
      <c r="BP370" s="170">
        <f t="shared" si="268"/>
        <v>6753430545.7666855</v>
      </c>
    </row>
    <row r="371" spans="2:71" outlineLevel="1">
      <c r="D371" t="s">
        <v>302</v>
      </c>
      <c r="J371" t="s">
        <v>102</v>
      </c>
      <c r="R371" s="170">
        <f t="shared" ref="R371:BM371" si="269">R$369*R367</f>
        <v>0</v>
      </c>
      <c r="S371" s="170">
        <f t="shared" si="269"/>
        <v>0</v>
      </c>
      <c r="T371" s="170">
        <f t="shared" si="269"/>
        <v>0</v>
      </c>
      <c r="U371" s="170">
        <f t="shared" si="269"/>
        <v>2888981649.5134377</v>
      </c>
      <c r="V371" s="170">
        <f t="shared" si="269"/>
        <v>6019663833.3154249</v>
      </c>
      <c r="W371" s="170">
        <f t="shared" si="269"/>
        <v>8096081434.3047562</v>
      </c>
      <c r="X371" s="170">
        <f t="shared" si="269"/>
        <v>9468287584.0473328</v>
      </c>
      <c r="Y371" s="170">
        <f t="shared" si="269"/>
        <v>11932626510.627579</v>
      </c>
      <c r="Z371" s="170">
        <f t="shared" si="269"/>
        <v>12851378189.802006</v>
      </c>
      <c r="AA371" s="170">
        <f t="shared" si="269"/>
        <v>12450616280.906534</v>
      </c>
      <c r="AB371" s="170">
        <f t="shared" si="269"/>
        <v>10883597205.889641</v>
      </c>
      <c r="AC371" s="170">
        <f t="shared" si="269"/>
        <v>9420448204.1973438</v>
      </c>
      <c r="AD371" s="170">
        <f t="shared" si="269"/>
        <v>8183998096.2413721</v>
      </c>
      <c r="AE371" s="170">
        <f t="shared" si="269"/>
        <v>7082249152.7149086</v>
      </c>
      <c r="AF371" s="170">
        <f t="shared" si="269"/>
        <v>6103663636.4314966</v>
      </c>
      <c r="AG371" s="170">
        <f t="shared" si="269"/>
        <v>5236999496.774312</v>
      </c>
      <c r="AH371" s="170">
        <f t="shared" si="269"/>
        <v>4472103028.7361307</v>
      </c>
      <c r="AI371" s="170">
        <f t="shared" si="269"/>
        <v>3800238699.187655</v>
      </c>
      <c r="AJ371" s="170">
        <f t="shared" si="269"/>
        <v>3826077903.075017</v>
      </c>
      <c r="AK371" s="170">
        <f t="shared" si="269"/>
        <v>3865042150.3227029</v>
      </c>
      <c r="AL371" s="170">
        <f t="shared" si="269"/>
        <v>3903055229.9526978</v>
      </c>
      <c r="AM371" s="170">
        <f t="shared" si="269"/>
        <v>3939610571.5890546</v>
      </c>
      <c r="AN371" s="170">
        <f t="shared" si="269"/>
        <v>3974698161.602335</v>
      </c>
      <c r="AO371" s="170">
        <f t="shared" si="269"/>
        <v>4008660746.1683116</v>
      </c>
      <c r="AP371" s="170">
        <f t="shared" si="269"/>
        <v>4042160382.9715366</v>
      </c>
      <c r="AQ371" s="170">
        <f t="shared" si="269"/>
        <v>4075417281.2371159</v>
      </c>
      <c r="AR371" s="170">
        <f t="shared" si="269"/>
        <v>4107658641.9647326</v>
      </c>
      <c r="AS371" s="170">
        <f t="shared" si="269"/>
        <v>4138425948.3591976</v>
      </c>
      <c r="AT371" s="170">
        <f t="shared" si="269"/>
        <v>4167921116.9543657</v>
      </c>
      <c r="AU371" s="170">
        <f t="shared" si="269"/>
        <v>4196296765.7993636</v>
      </c>
      <c r="AV371" s="170">
        <f t="shared" si="269"/>
        <v>4223477091.1929278</v>
      </c>
      <c r="AW371" s="170">
        <f t="shared" si="269"/>
        <v>4249290789.400167</v>
      </c>
      <c r="AX371" s="170">
        <f t="shared" si="269"/>
        <v>4273711501.8423429</v>
      </c>
      <c r="AY371" s="170">
        <f t="shared" si="269"/>
        <v>4296851834.4922209</v>
      </c>
      <c r="AZ371" s="170">
        <f t="shared" si="269"/>
        <v>4318790578.8846169</v>
      </c>
      <c r="BA371" s="170">
        <f t="shared" si="269"/>
        <v>4339427231.9091492</v>
      </c>
      <c r="BB371" s="170">
        <f t="shared" si="269"/>
        <v>4358593230.9728746</v>
      </c>
      <c r="BC371" s="170">
        <f t="shared" si="269"/>
        <v>4376246519.5730162</v>
      </c>
      <c r="BD371" s="170">
        <f t="shared" si="269"/>
        <v>4392472806.5411806</v>
      </c>
      <c r="BE371" s="170">
        <f t="shared" si="269"/>
        <v>4407346264.0047216</v>
      </c>
      <c r="BF371" s="170">
        <f t="shared" si="269"/>
        <v>4420801036.6310148</v>
      </c>
      <c r="BG371" s="170">
        <f t="shared" si="269"/>
        <v>4432710614.0449629</v>
      </c>
      <c r="BH371" s="170">
        <f t="shared" si="269"/>
        <v>4443048962.0338564</v>
      </c>
      <c r="BI371" s="170">
        <f t="shared" si="269"/>
        <v>4452020880.8595839</v>
      </c>
      <c r="BJ371" s="170">
        <f t="shared" si="269"/>
        <v>4458196413.7623434</v>
      </c>
      <c r="BK371" s="170">
        <f t="shared" si="269"/>
        <v>4462171074.9791842</v>
      </c>
      <c r="BL371" s="170">
        <f t="shared" si="269"/>
        <v>4466151712.7471514</v>
      </c>
      <c r="BM371" s="170">
        <f t="shared" si="269"/>
        <v>4470138335.6325884</v>
      </c>
      <c r="BN371" s="170">
        <f t="shared" si="268"/>
        <v>4474130952.2143173</v>
      </c>
      <c r="BO371" s="170">
        <f t="shared" si="268"/>
        <v>4478129571.0836487</v>
      </c>
      <c r="BP371" s="170">
        <f t="shared" si="268"/>
        <v>4482134200.8443928</v>
      </c>
      <c r="BR371"/>
      <c r="BS371"/>
    </row>
    <row r="372" spans="2:71" outlineLevel="1">
      <c r="BR372"/>
      <c r="BS372"/>
    </row>
    <row r="373" spans="2:71" outlineLevel="1">
      <c r="B373" s="90" t="s">
        <v>328</v>
      </c>
      <c r="D373" s="73"/>
    </row>
    <row r="374" spans="2:71" outlineLevel="1">
      <c r="D374" s="73"/>
    </row>
    <row r="375" spans="2:71" outlineLevel="1">
      <c r="C375" t="s">
        <v>331</v>
      </c>
      <c r="D375" s="73"/>
      <c r="G375" s="298" t="s">
        <v>612</v>
      </c>
      <c r="J375" t="s">
        <v>102</v>
      </c>
      <c r="R375" s="170">
        <f t="shared" ref="R375:AW375" si="270">SUM(R314:R315,R320:R321)</f>
        <v>15238117005.772961</v>
      </c>
      <c r="S375" s="170">
        <f t="shared" si="270"/>
        <v>18241720543.053699</v>
      </c>
      <c r="T375" s="170">
        <f t="shared" si="270"/>
        <v>27892421821.166042</v>
      </c>
      <c r="U375" s="170">
        <f t="shared" si="270"/>
        <v>50140454220.040237</v>
      </c>
      <c r="V375" s="170">
        <f t="shared" si="270"/>
        <v>53244029274.22538</v>
      </c>
      <c r="W375" s="170">
        <f t="shared" si="270"/>
        <v>63872038898.265182</v>
      </c>
      <c r="X375" s="170">
        <f t="shared" si="270"/>
        <v>67777836115.268051</v>
      </c>
      <c r="Y375" s="170">
        <f t="shared" si="270"/>
        <v>62998306157.603424</v>
      </c>
      <c r="Z375" s="170">
        <f t="shared" si="270"/>
        <v>63556337330.6912</v>
      </c>
      <c r="AA375" s="170">
        <f t="shared" si="270"/>
        <v>58695735824.752876</v>
      </c>
      <c r="AB375" s="170">
        <f t="shared" si="270"/>
        <v>55787868674.584015</v>
      </c>
      <c r="AC375" s="170">
        <f t="shared" si="270"/>
        <v>53428747924.169006</v>
      </c>
      <c r="AD375" s="170">
        <f t="shared" si="270"/>
        <v>51426234893.74881</v>
      </c>
      <c r="AE375" s="170">
        <f t="shared" si="270"/>
        <v>49662525057.932014</v>
      </c>
      <c r="AF375" s="170">
        <f t="shared" si="270"/>
        <v>48106080915.856094</v>
      </c>
      <c r="AG375" s="170">
        <f t="shared" si="270"/>
        <v>46728169264.689713</v>
      </c>
      <c r="AH375" s="170">
        <f t="shared" si="270"/>
        <v>45504203373.174515</v>
      </c>
      <c r="AI375" s="170">
        <f t="shared" si="270"/>
        <v>44414451257.715675</v>
      </c>
      <c r="AJ375" s="170">
        <f t="shared" si="270"/>
        <v>45078214139.566399</v>
      </c>
      <c r="AK375" s="170">
        <f t="shared" si="270"/>
        <v>45469046341.428734</v>
      </c>
      <c r="AL375" s="170">
        <f t="shared" si="270"/>
        <v>45850674407.175056</v>
      </c>
      <c r="AM375" s="170">
        <f t="shared" si="270"/>
        <v>46221166537.669968</v>
      </c>
      <c r="AN375" s="170">
        <f t="shared" si="270"/>
        <v>46580431971.210503</v>
      </c>
      <c r="AO375" s="170">
        <f t="shared" si="270"/>
        <v>46929481960.383209</v>
      </c>
      <c r="AP375" s="170">
        <f t="shared" si="270"/>
        <v>47270505037.964188</v>
      </c>
      <c r="AQ375" s="170">
        <f t="shared" si="270"/>
        <v>47604669254.670273</v>
      </c>
      <c r="AR375" s="170">
        <f t="shared" si="270"/>
        <v>47929660064.925682</v>
      </c>
      <c r="AS375" s="170">
        <f t="shared" si="270"/>
        <v>48243755694.939331</v>
      </c>
      <c r="AT375" s="170">
        <f t="shared" si="270"/>
        <v>48547478225.597969</v>
      </c>
      <c r="AU375" s="170">
        <f t="shared" si="270"/>
        <v>48841311013.929512</v>
      </c>
      <c r="AV375" s="170">
        <f t="shared" si="270"/>
        <v>49124963566.108727</v>
      </c>
      <c r="AW375" s="170">
        <f t="shared" si="270"/>
        <v>49397810880.461578</v>
      </c>
      <c r="AX375" s="170">
        <f t="shared" ref="AX375:BN375" si="271">SUM(AX314:AX315,AX320:AX321)</f>
        <v>49659723294.107552</v>
      </c>
      <c r="AY375" s="170">
        <f t="shared" si="271"/>
        <v>49911069741.278687</v>
      </c>
      <c r="AZ375" s="170">
        <f t="shared" si="271"/>
        <v>50152139192.009308</v>
      </c>
      <c r="BA375" s="170">
        <f t="shared" si="271"/>
        <v>50382617337.61274</v>
      </c>
      <c r="BB375" s="170">
        <f t="shared" si="271"/>
        <v>50601937544.90329</v>
      </c>
      <c r="BC375" s="170">
        <f t="shared" si="271"/>
        <v>50809962016.518219</v>
      </c>
      <c r="BD375" s="170">
        <f t="shared" si="271"/>
        <v>51007012112.351273</v>
      </c>
      <c r="BE375" s="170">
        <f t="shared" si="271"/>
        <v>51193399241.829964</v>
      </c>
      <c r="BF375" s="170">
        <f t="shared" si="271"/>
        <v>51368970350.019089</v>
      </c>
      <c r="BG375" s="170">
        <f t="shared" si="271"/>
        <v>51533357553.907944</v>
      </c>
      <c r="BH375" s="170">
        <f t="shared" si="271"/>
        <v>51686535111.455078</v>
      </c>
      <c r="BI375" s="170">
        <f t="shared" si="271"/>
        <v>51826571744.167877</v>
      </c>
      <c r="BJ375" s="170">
        <f t="shared" si="271"/>
        <v>51923468308.626694</v>
      </c>
      <c r="BK375" s="170">
        <f t="shared" si="271"/>
        <v>51984859804.671715</v>
      </c>
      <c r="BL375" s="170">
        <f t="shared" si="271"/>
        <v>52046333550.144119</v>
      </c>
      <c r="BM375" s="170">
        <f t="shared" si="271"/>
        <v>52107889656.897789</v>
      </c>
      <c r="BN375" s="170">
        <f t="shared" si="271"/>
        <v>52169528236.938126</v>
      </c>
      <c r="BO375" s="170">
        <f>SUM(BO314:BO315,BO320:BO321)</f>
        <v>52231249402.422241</v>
      </c>
      <c r="BP375" s="170">
        <f>SUM(BP314:BP315,BP320:BP321)</f>
        <v>52293053265.659081</v>
      </c>
    </row>
    <row r="376" spans="2:71" outlineLevel="1">
      <c r="D376" s="73"/>
      <c r="BR376"/>
      <c r="BS376"/>
    </row>
    <row r="377" spans="2:71" outlineLevel="1">
      <c r="C377" s="73" t="s">
        <v>330</v>
      </c>
      <c r="D377" s="73"/>
      <c r="BR377"/>
      <c r="BS377"/>
    </row>
    <row r="378" spans="2:71" outlineLevel="1">
      <c r="D378" t="s">
        <v>14</v>
      </c>
      <c r="G378" s="298" t="s">
        <v>458</v>
      </c>
      <c r="J378" t="s">
        <v>86</v>
      </c>
      <c r="R378" s="201">
        <v>0.9</v>
      </c>
      <c r="S378" s="189">
        <f t="shared" ref="S378:BN378" si="272">R378</f>
        <v>0.9</v>
      </c>
      <c r="T378" s="189">
        <f t="shared" si="272"/>
        <v>0.9</v>
      </c>
      <c r="U378" s="189">
        <f t="shared" si="272"/>
        <v>0.9</v>
      </c>
      <c r="V378" s="189">
        <f t="shared" si="272"/>
        <v>0.9</v>
      </c>
      <c r="W378" s="189">
        <f t="shared" si="272"/>
        <v>0.9</v>
      </c>
      <c r="X378" s="189">
        <f t="shared" si="272"/>
        <v>0.9</v>
      </c>
      <c r="Y378" s="189">
        <f t="shared" si="272"/>
        <v>0.9</v>
      </c>
      <c r="Z378" s="189">
        <f t="shared" si="272"/>
        <v>0.9</v>
      </c>
      <c r="AA378" s="189">
        <f t="shared" si="272"/>
        <v>0.9</v>
      </c>
      <c r="AB378" s="189">
        <f t="shared" si="272"/>
        <v>0.9</v>
      </c>
      <c r="AC378" s="189">
        <f t="shared" si="272"/>
        <v>0.9</v>
      </c>
      <c r="AD378" s="189">
        <f t="shared" si="272"/>
        <v>0.9</v>
      </c>
      <c r="AE378" s="189">
        <f t="shared" si="272"/>
        <v>0.9</v>
      </c>
      <c r="AF378" s="189">
        <f t="shared" si="272"/>
        <v>0.9</v>
      </c>
      <c r="AG378" s="189">
        <f t="shared" si="272"/>
        <v>0.9</v>
      </c>
      <c r="AH378" s="189">
        <f t="shared" si="272"/>
        <v>0.9</v>
      </c>
      <c r="AI378" s="189">
        <f t="shared" si="272"/>
        <v>0.9</v>
      </c>
      <c r="AJ378" s="189">
        <f t="shared" si="272"/>
        <v>0.9</v>
      </c>
      <c r="AK378" s="189">
        <f t="shared" si="272"/>
        <v>0.9</v>
      </c>
      <c r="AL378" s="189">
        <f t="shared" si="272"/>
        <v>0.9</v>
      </c>
      <c r="AM378" s="189">
        <f t="shared" si="272"/>
        <v>0.9</v>
      </c>
      <c r="AN378" s="189">
        <f t="shared" si="272"/>
        <v>0.9</v>
      </c>
      <c r="AO378" s="189">
        <f t="shared" si="272"/>
        <v>0.9</v>
      </c>
      <c r="AP378" s="189">
        <f t="shared" si="272"/>
        <v>0.9</v>
      </c>
      <c r="AQ378" s="189">
        <f t="shared" si="272"/>
        <v>0.9</v>
      </c>
      <c r="AR378" s="189">
        <f t="shared" si="272"/>
        <v>0.9</v>
      </c>
      <c r="AS378" s="189">
        <f t="shared" si="272"/>
        <v>0.9</v>
      </c>
      <c r="AT378" s="189">
        <f t="shared" si="272"/>
        <v>0.9</v>
      </c>
      <c r="AU378" s="189">
        <f t="shared" si="272"/>
        <v>0.9</v>
      </c>
      <c r="AV378" s="189">
        <f t="shared" si="272"/>
        <v>0.9</v>
      </c>
      <c r="AW378" s="189">
        <f t="shared" si="272"/>
        <v>0.9</v>
      </c>
      <c r="AX378" s="189">
        <f t="shared" si="272"/>
        <v>0.9</v>
      </c>
      <c r="AY378" s="189">
        <f t="shared" si="272"/>
        <v>0.9</v>
      </c>
      <c r="AZ378" s="189">
        <f t="shared" si="272"/>
        <v>0.9</v>
      </c>
      <c r="BA378" s="189">
        <f t="shared" si="272"/>
        <v>0.9</v>
      </c>
      <c r="BB378" s="189">
        <f t="shared" si="272"/>
        <v>0.9</v>
      </c>
      <c r="BC378" s="189">
        <f t="shared" si="272"/>
        <v>0.9</v>
      </c>
      <c r="BD378" s="189">
        <f t="shared" si="272"/>
        <v>0.9</v>
      </c>
      <c r="BE378" s="189">
        <f t="shared" si="272"/>
        <v>0.9</v>
      </c>
      <c r="BF378" s="189">
        <f t="shared" si="272"/>
        <v>0.9</v>
      </c>
      <c r="BG378" s="189">
        <f t="shared" si="272"/>
        <v>0.9</v>
      </c>
      <c r="BH378" s="189">
        <f t="shared" si="272"/>
        <v>0.9</v>
      </c>
      <c r="BI378" s="189">
        <f t="shared" si="272"/>
        <v>0.9</v>
      </c>
      <c r="BJ378" s="189">
        <f t="shared" si="272"/>
        <v>0.9</v>
      </c>
      <c r="BK378" s="189">
        <f t="shared" si="272"/>
        <v>0.9</v>
      </c>
      <c r="BL378" s="189">
        <f t="shared" si="272"/>
        <v>0.9</v>
      </c>
      <c r="BM378" s="189">
        <f t="shared" si="272"/>
        <v>0.9</v>
      </c>
      <c r="BN378" s="189">
        <f t="shared" si="272"/>
        <v>0.9</v>
      </c>
      <c r="BO378" s="189">
        <f>BN378</f>
        <v>0.9</v>
      </c>
      <c r="BP378" s="189">
        <f>BO378</f>
        <v>0.9</v>
      </c>
      <c r="BR378"/>
      <c r="BS378"/>
    </row>
    <row r="379" spans="2:71" outlineLevel="1">
      <c r="D379" t="s">
        <v>302</v>
      </c>
      <c r="G379" s="60"/>
      <c r="J379" t="s">
        <v>86</v>
      </c>
      <c r="R379" s="71">
        <f>1-R378</f>
        <v>9.9999999999999978E-2</v>
      </c>
      <c r="S379" s="71">
        <f t="shared" ref="S379:BM379" si="273">1-S378</f>
        <v>9.9999999999999978E-2</v>
      </c>
      <c r="T379" s="71">
        <f t="shared" si="273"/>
        <v>9.9999999999999978E-2</v>
      </c>
      <c r="U379" s="71">
        <f t="shared" si="273"/>
        <v>9.9999999999999978E-2</v>
      </c>
      <c r="V379" s="71">
        <f t="shared" si="273"/>
        <v>9.9999999999999978E-2</v>
      </c>
      <c r="W379" s="71">
        <f t="shared" si="273"/>
        <v>9.9999999999999978E-2</v>
      </c>
      <c r="X379" s="71">
        <f t="shared" si="273"/>
        <v>9.9999999999999978E-2</v>
      </c>
      <c r="Y379" s="71">
        <f t="shared" si="273"/>
        <v>9.9999999999999978E-2</v>
      </c>
      <c r="Z379" s="71">
        <f t="shared" si="273"/>
        <v>9.9999999999999978E-2</v>
      </c>
      <c r="AA379" s="71">
        <f t="shared" si="273"/>
        <v>9.9999999999999978E-2</v>
      </c>
      <c r="AB379" s="71">
        <f t="shared" si="273"/>
        <v>9.9999999999999978E-2</v>
      </c>
      <c r="AC379" s="71">
        <f t="shared" si="273"/>
        <v>9.9999999999999978E-2</v>
      </c>
      <c r="AD379" s="71">
        <f t="shared" si="273"/>
        <v>9.9999999999999978E-2</v>
      </c>
      <c r="AE379" s="71">
        <f t="shared" si="273"/>
        <v>9.9999999999999978E-2</v>
      </c>
      <c r="AF379" s="71">
        <f t="shared" si="273"/>
        <v>9.9999999999999978E-2</v>
      </c>
      <c r="AG379" s="71">
        <f t="shared" si="273"/>
        <v>9.9999999999999978E-2</v>
      </c>
      <c r="AH379" s="71">
        <f t="shared" si="273"/>
        <v>9.9999999999999978E-2</v>
      </c>
      <c r="AI379" s="71">
        <f t="shared" si="273"/>
        <v>9.9999999999999978E-2</v>
      </c>
      <c r="AJ379" s="71">
        <f t="shared" si="273"/>
        <v>9.9999999999999978E-2</v>
      </c>
      <c r="AK379" s="71">
        <f t="shared" si="273"/>
        <v>9.9999999999999978E-2</v>
      </c>
      <c r="AL379" s="71">
        <f t="shared" si="273"/>
        <v>9.9999999999999978E-2</v>
      </c>
      <c r="AM379" s="71">
        <f t="shared" si="273"/>
        <v>9.9999999999999978E-2</v>
      </c>
      <c r="AN379" s="71">
        <f t="shared" si="273"/>
        <v>9.9999999999999978E-2</v>
      </c>
      <c r="AO379" s="71">
        <f t="shared" si="273"/>
        <v>9.9999999999999978E-2</v>
      </c>
      <c r="AP379" s="71">
        <f t="shared" si="273"/>
        <v>9.9999999999999978E-2</v>
      </c>
      <c r="AQ379" s="71">
        <f t="shared" si="273"/>
        <v>9.9999999999999978E-2</v>
      </c>
      <c r="AR379" s="71">
        <f t="shared" si="273"/>
        <v>9.9999999999999978E-2</v>
      </c>
      <c r="AS379" s="71">
        <f t="shared" si="273"/>
        <v>9.9999999999999978E-2</v>
      </c>
      <c r="AT379" s="71">
        <f t="shared" si="273"/>
        <v>9.9999999999999978E-2</v>
      </c>
      <c r="AU379" s="71">
        <f t="shared" si="273"/>
        <v>9.9999999999999978E-2</v>
      </c>
      <c r="AV379" s="71">
        <f t="shared" si="273"/>
        <v>9.9999999999999978E-2</v>
      </c>
      <c r="AW379" s="71">
        <f t="shared" si="273"/>
        <v>9.9999999999999978E-2</v>
      </c>
      <c r="AX379" s="71">
        <f t="shared" si="273"/>
        <v>9.9999999999999978E-2</v>
      </c>
      <c r="AY379" s="71">
        <f t="shared" si="273"/>
        <v>9.9999999999999978E-2</v>
      </c>
      <c r="AZ379" s="71">
        <f t="shared" si="273"/>
        <v>9.9999999999999978E-2</v>
      </c>
      <c r="BA379" s="71">
        <f t="shared" si="273"/>
        <v>9.9999999999999978E-2</v>
      </c>
      <c r="BB379" s="71">
        <f t="shared" si="273"/>
        <v>9.9999999999999978E-2</v>
      </c>
      <c r="BC379" s="71">
        <f t="shared" si="273"/>
        <v>9.9999999999999978E-2</v>
      </c>
      <c r="BD379" s="71">
        <f t="shared" si="273"/>
        <v>9.9999999999999978E-2</v>
      </c>
      <c r="BE379" s="71">
        <f t="shared" si="273"/>
        <v>9.9999999999999978E-2</v>
      </c>
      <c r="BF379" s="71">
        <f t="shared" si="273"/>
        <v>9.9999999999999978E-2</v>
      </c>
      <c r="BG379" s="71">
        <f t="shared" si="273"/>
        <v>9.9999999999999978E-2</v>
      </c>
      <c r="BH379" s="71">
        <f t="shared" si="273"/>
        <v>9.9999999999999978E-2</v>
      </c>
      <c r="BI379" s="71">
        <f t="shared" si="273"/>
        <v>9.9999999999999978E-2</v>
      </c>
      <c r="BJ379" s="71">
        <f t="shared" si="273"/>
        <v>9.9999999999999978E-2</v>
      </c>
      <c r="BK379" s="71">
        <f t="shared" si="273"/>
        <v>9.9999999999999978E-2</v>
      </c>
      <c r="BL379" s="71">
        <f t="shared" si="273"/>
        <v>9.9999999999999978E-2</v>
      </c>
      <c r="BM379" s="71">
        <f t="shared" si="273"/>
        <v>9.9999999999999978E-2</v>
      </c>
      <c r="BN379" s="71">
        <f>1-BN378</f>
        <v>9.9999999999999978E-2</v>
      </c>
      <c r="BO379" s="71">
        <f>1-BO378</f>
        <v>9.9999999999999978E-2</v>
      </c>
      <c r="BP379" s="71">
        <f>1-BP378</f>
        <v>9.9999999999999978E-2</v>
      </c>
      <c r="BR379"/>
      <c r="BS379"/>
    </row>
    <row r="380" spans="2:71" outlineLevel="1">
      <c r="G380" s="60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R380"/>
      <c r="BS380"/>
    </row>
    <row r="381" spans="2:71" outlineLevel="1">
      <c r="C381" s="73" t="s">
        <v>614</v>
      </c>
      <c r="G381" s="60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R381"/>
      <c r="BS381"/>
    </row>
    <row r="382" spans="2:71" outlineLevel="1">
      <c r="D382" t="s">
        <v>579</v>
      </c>
      <c r="G382" s="60"/>
      <c r="R382" s="342">
        <v>0</v>
      </c>
      <c r="S382" s="189">
        <f>R382</f>
        <v>0</v>
      </c>
      <c r="T382" s="189">
        <f t="shared" ref="T382:BN382" si="274">S382</f>
        <v>0</v>
      </c>
      <c r="U382" s="189">
        <f t="shared" si="274"/>
        <v>0</v>
      </c>
      <c r="V382" s="189">
        <f t="shared" si="274"/>
        <v>0</v>
      </c>
      <c r="W382" s="189">
        <f t="shared" si="274"/>
        <v>0</v>
      </c>
      <c r="X382" s="189">
        <f t="shared" si="274"/>
        <v>0</v>
      </c>
      <c r="Y382" s="189">
        <f t="shared" si="274"/>
        <v>0</v>
      </c>
      <c r="Z382" s="189">
        <f t="shared" si="274"/>
        <v>0</v>
      </c>
      <c r="AA382" s="189">
        <f t="shared" si="274"/>
        <v>0</v>
      </c>
      <c r="AB382" s="189">
        <f t="shared" si="274"/>
        <v>0</v>
      </c>
      <c r="AC382" s="189">
        <f t="shared" si="274"/>
        <v>0</v>
      </c>
      <c r="AD382" s="189">
        <f t="shared" si="274"/>
        <v>0</v>
      </c>
      <c r="AE382" s="189">
        <f t="shared" si="274"/>
        <v>0</v>
      </c>
      <c r="AF382" s="189">
        <f t="shared" si="274"/>
        <v>0</v>
      </c>
      <c r="AG382" s="189">
        <f t="shared" si="274"/>
        <v>0</v>
      </c>
      <c r="AH382" s="189">
        <f t="shared" si="274"/>
        <v>0</v>
      </c>
      <c r="AI382" s="189">
        <f t="shared" si="274"/>
        <v>0</v>
      </c>
      <c r="AJ382" s="189">
        <f t="shared" si="274"/>
        <v>0</v>
      </c>
      <c r="AK382" s="189">
        <f t="shared" si="274"/>
        <v>0</v>
      </c>
      <c r="AL382" s="189">
        <f t="shared" si="274"/>
        <v>0</v>
      </c>
      <c r="AM382" s="189">
        <f t="shared" si="274"/>
        <v>0</v>
      </c>
      <c r="AN382" s="189">
        <f t="shared" si="274"/>
        <v>0</v>
      </c>
      <c r="AO382" s="189">
        <f t="shared" si="274"/>
        <v>0</v>
      </c>
      <c r="AP382" s="189">
        <f t="shared" si="274"/>
        <v>0</v>
      </c>
      <c r="AQ382" s="189">
        <f t="shared" si="274"/>
        <v>0</v>
      </c>
      <c r="AR382" s="189">
        <f t="shared" si="274"/>
        <v>0</v>
      </c>
      <c r="AS382" s="189">
        <f t="shared" si="274"/>
        <v>0</v>
      </c>
      <c r="AT382" s="189">
        <f t="shared" si="274"/>
        <v>0</v>
      </c>
      <c r="AU382" s="189">
        <f t="shared" si="274"/>
        <v>0</v>
      </c>
      <c r="AV382" s="189">
        <f t="shared" si="274"/>
        <v>0</v>
      </c>
      <c r="AW382" s="189">
        <f t="shared" si="274"/>
        <v>0</v>
      </c>
      <c r="AX382" s="189">
        <f t="shared" si="274"/>
        <v>0</v>
      </c>
      <c r="AY382" s="189">
        <f t="shared" si="274"/>
        <v>0</v>
      </c>
      <c r="AZ382" s="189">
        <f t="shared" si="274"/>
        <v>0</v>
      </c>
      <c r="BA382" s="189">
        <f t="shared" si="274"/>
        <v>0</v>
      </c>
      <c r="BB382" s="189">
        <f t="shared" si="274"/>
        <v>0</v>
      </c>
      <c r="BC382" s="189">
        <f t="shared" si="274"/>
        <v>0</v>
      </c>
      <c r="BD382" s="189">
        <f t="shared" si="274"/>
        <v>0</v>
      </c>
      <c r="BE382" s="189">
        <f t="shared" si="274"/>
        <v>0</v>
      </c>
      <c r="BF382" s="189">
        <f t="shared" si="274"/>
        <v>0</v>
      </c>
      <c r="BG382" s="189">
        <f t="shared" si="274"/>
        <v>0</v>
      </c>
      <c r="BH382" s="189">
        <f t="shared" si="274"/>
        <v>0</v>
      </c>
      <c r="BI382" s="189">
        <f t="shared" si="274"/>
        <v>0</v>
      </c>
      <c r="BJ382" s="189">
        <f t="shared" si="274"/>
        <v>0</v>
      </c>
      <c r="BK382" s="189">
        <f t="shared" si="274"/>
        <v>0</v>
      </c>
      <c r="BL382" s="189">
        <f t="shared" si="274"/>
        <v>0</v>
      </c>
      <c r="BM382" s="189">
        <f t="shared" si="274"/>
        <v>0</v>
      </c>
      <c r="BN382" s="189">
        <f t="shared" si="274"/>
        <v>0</v>
      </c>
      <c r="BO382" s="189">
        <f>BN382</f>
        <v>0</v>
      </c>
      <c r="BP382" s="189">
        <f>BO382</f>
        <v>0</v>
      </c>
      <c r="BR382"/>
      <c r="BS382"/>
    </row>
    <row r="383" spans="2:71" outlineLevel="1">
      <c r="D383" t="s">
        <v>580</v>
      </c>
      <c r="R383" s="327">
        <f>1-R382</f>
        <v>1</v>
      </c>
      <c r="S383" s="189">
        <f t="shared" ref="S383:BN383" si="275">R383</f>
        <v>1</v>
      </c>
      <c r="T383" s="189">
        <f t="shared" si="275"/>
        <v>1</v>
      </c>
      <c r="U383" s="189">
        <f t="shared" si="275"/>
        <v>1</v>
      </c>
      <c r="V383" s="189">
        <f t="shared" si="275"/>
        <v>1</v>
      </c>
      <c r="W383" s="189">
        <f t="shared" si="275"/>
        <v>1</v>
      </c>
      <c r="X383" s="189">
        <f t="shared" si="275"/>
        <v>1</v>
      </c>
      <c r="Y383" s="189">
        <f t="shared" si="275"/>
        <v>1</v>
      </c>
      <c r="Z383" s="189">
        <f t="shared" si="275"/>
        <v>1</v>
      </c>
      <c r="AA383" s="189">
        <f t="shared" si="275"/>
        <v>1</v>
      </c>
      <c r="AB383" s="189">
        <f t="shared" si="275"/>
        <v>1</v>
      </c>
      <c r="AC383" s="189">
        <f t="shared" si="275"/>
        <v>1</v>
      </c>
      <c r="AD383" s="189">
        <f t="shared" si="275"/>
        <v>1</v>
      </c>
      <c r="AE383" s="189">
        <f t="shared" si="275"/>
        <v>1</v>
      </c>
      <c r="AF383" s="189">
        <f t="shared" si="275"/>
        <v>1</v>
      </c>
      <c r="AG383" s="189">
        <f t="shared" si="275"/>
        <v>1</v>
      </c>
      <c r="AH383" s="189">
        <f t="shared" si="275"/>
        <v>1</v>
      </c>
      <c r="AI383" s="189">
        <f t="shared" si="275"/>
        <v>1</v>
      </c>
      <c r="AJ383" s="189">
        <f t="shared" si="275"/>
        <v>1</v>
      </c>
      <c r="AK383" s="189">
        <f t="shared" si="275"/>
        <v>1</v>
      </c>
      <c r="AL383" s="189">
        <f t="shared" si="275"/>
        <v>1</v>
      </c>
      <c r="AM383" s="189">
        <f t="shared" si="275"/>
        <v>1</v>
      </c>
      <c r="AN383" s="189">
        <f t="shared" si="275"/>
        <v>1</v>
      </c>
      <c r="AO383" s="189">
        <f t="shared" si="275"/>
        <v>1</v>
      </c>
      <c r="AP383" s="189">
        <f t="shared" si="275"/>
        <v>1</v>
      </c>
      <c r="AQ383" s="189">
        <f t="shared" si="275"/>
        <v>1</v>
      </c>
      <c r="AR383" s="189">
        <f t="shared" si="275"/>
        <v>1</v>
      </c>
      <c r="AS383" s="189">
        <f t="shared" si="275"/>
        <v>1</v>
      </c>
      <c r="AT383" s="189">
        <f t="shared" si="275"/>
        <v>1</v>
      </c>
      <c r="AU383" s="189">
        <f t="shared" si="275"/>
        <v>1</v>
      </c>
      <c r="AV383" s="189">
        <f t="shared" si="275"/>
        <v>1</v>
      </c>
      <c r="AW383" s="189">
        <f t="shared" si="275"/>
        <v>1</v>
      </c>
      <c r="AX383" s="189">
        <f t="shared" si="275"/>
        <v>1</v>
      </c>
      <c r="AY383" s="189">
        <f t="shared" si="275"/>
        <v>1</v>
      </c>
      <c r="AZ383" s="189">
        <f t="shared" si="275"/>
        <v>1</v>
      </c>
      <c r="BA383" s="189">
        <f t="shared" si="275"/>
        <v>1</v>
      </c>
      <c r="BB383" s="189">
        <f t="shared" si="275"/>
        <v>1</v>
      </c>
      <c r="BC383" s="189">
        <f t="shared" si="275"/>
        <v>1</v>
      </c>
      <c r="BD383" s="189">
        <f t="shared" si="275"/>
        <v>1</v>
      </c>
      <c r="BE383" s="189">
        <f t="shared" si="275"/>
        <v>1</v>
      </c>
      <c r="BF383" s="189">
        <f t="shared" si="275"/>
        <v>1</v>
      </c>
      <c r="BG383" s="189">
        <f t="shared" si="275"/>
        <v>1</v>
      </c>
      <c r="BH383" s="189">
        <f t="shared" si="275"/>
        <v>1</v>
      </c>
      <c r="BI383" s="189">
        <f t="shared" si="275"/>
        <v>1</v>
      </c>
      <c r="BJ383" s="189">
        <f t="shared" si="275"/>
        <v>1</v>
      </c>
      <c r="BK383" s="189">
        <f t="shared" si="275"/>
        <v>1</v>
      </c>
      <c r="BL383" s="189">
        <f t="shared" si="275"/>
        <v>1</v>
      </c>
      <c r="BM383" s="189">
        <f t="shared" si="275"/>
        <v>1</v>
      </c>
      <c r="BN383" s="189">
        <f t="shared" si="275"/>
        <v>1</v>
      </c>
      <c r="BO383" s="189">
        <f>BN383</f>
        <v>1</v>
      </c>
      <c r="BP383" s="189">
        <f>BO383</f>
        <v>1</v>
      </c>
      <c r="BR383"/>
      <c r="BS383"/>
    </row>
    <row r="384" spans="2:71" outlineLevel="1">
      <c r="BR384"/>
      <c r="BS384"/>
    </row>
    <row r="385" spans="2:71" outlineLevel="1">
      <c r="C385" s="73" t="s">
        <v>329</v>
      </c>
      <c r="J385" t="s">
        <v>102</v>
      </c>
      <c r="R385" s="177">
        <f>R$375</f>
        <v>15238117005.772961</v>
      </c>
      <c r="S385" s="177">
        <f>S$375</f>
        <v>18241720543.053699</v>
      </c>
      <c r="T385" s="177">
        <f t="shared" ref="T385:BP385" si="276">T$375</f>
        <v>27892421821.166042</v>
      </c>
      <c r="U385" s="177">
        <f t="shared" si="276"/>
        <v>50140454220.040237</v>
      </c>
      <c r="V385" s="177">
        <f t="shared" si="276"/>
        <v>53244029274.22538</v>
      </c>
      <c r="W385" s="177">
        <f t="shared" si="276"/>
        <v>63872038898.265182</v>
      </c>
      <c r="X385" s="177">
        <f t="shared" si="276"/>
        <v>67777836115.268051</v>
      </c>
      <c r="Y385" s="177">
        <f t="shared" si="276"/>
        <v>62998306157.603424</v>
      </c>
      <c r="Z385" s="177">
        <f t="shared" si="276"/>
        <v>63556337330.6912</v>
      </c>
      <c r="AA385" s="177">
        <f t="shared" si="276"/>
        <v>58695735824.752876</v>
      </c>
      <c r="AB385" s="177">
        <f t="shared" si="276"/>
        <v>55787868674.584015</v>
      </c>
      <c r="AC385" s="177">
        <f t="shared" si="276"/>
        <v>53428747924.169006</v>
      </c>
      <c r="AD385" s="177">
        <f t="shared" si="276"/>
        <v>51426234893.74881</v>
      </c>
      <c r="AE385" s="177">
        <f t="shared" si="276"/>
        <v>49662525057.932014</v>
      </c>
      <c r="AF385" s="177">
        <f t="shared" si="276"/>
        <v>48106080915.856094</v>
      </c>
      <c r="AG385" s="177">
        <f t="shared" si="276"/>
        <v>46728169264.689713</v>
      </c>
      <c r="AH385" s="177">
        <f t="shared" si="276"/>
        <v>45504203373.174515</v>
      </c>
      <c r="AI385" s="177">
        <f t="shared" si="276"/>
        <v>44414451257.715675</v>
      </c>
      <c r="AJ385" s="177">
        <f t="shared" si="276"/>
        <v>45078214139.566399</v>
      </c>
      <c r="AK385" s="177">
        <f t="shared" si="276"/>
        <v>45469046341.428734</v>
      </c>
      <c r="AL385" s="177">
        <f t="shared" si="276"/>
        <v>45850674407.175056</v>
      </c>
      <c r="AM385" s="177">
        <f t="shared" si="276"/>
        <v>46221166537.669968</v>
      </c>
      <c r="AN385" s="177">
        <f t="shared" si="276"/>
        <v>46580431971.210503</v>
      </c>
      <c r="AO385" s="177">
        <f t="shared" si="276"/>
        <v>46929481960.383209</v>
      </c>
      <c r="AP385" s="177">
        <f t="shared" si="276"/>
        <v>47270505037.964188</v>
      </c>
      <c r="AQ385" s="177">
        <f t="shared" si="276"/>
        <v>47604669254.670273</v>
      </c>
      <c r="AR385" s="177">
        <f t="shared" si="276"/>
        <v>47929660064.925682</v>
      </c>
      <c r="AS385" s="177">
        <f t="shared" si="276"/>
        <v>48243755694.939331</v>
      </c>
      <c r="AT385" s="177">
        <f t="shared" si="276"/>
        <v>48547478225.597969</v>
      </c>
      <c r="AU385" s="177">
        <f t="shared" si="276"/>
        <v>48841311013.929512</v>
      </c>
      <c r="AV385" s="177">
        <f t="shared" si="276"/>
        <v>49124963566.108727</v>
      </c>
      <c r="AW385" s="177">
        <f t="shared" si="276"/>
        <v>49397810880.461578</v>
      </c>
      <c r="AX385" s="177">
        <f t="shared" si="276"/>
        <v>49659723294.107552</v>
      </c>
      <c r="AY385" s="177">
        <f t="shared" si="276"/>
        <v>49911069741.278687</v>
      </c>
      <c r="AZ385" s="177">
        <f t="shared" si="276"/>
        <v>50152139192.009308</v>
      </c>
      <c r="BA385" s="177">
        <f t="shared" si="276"/>
        <v>50382617337.61274</v>
      </c>
      <c r="BB385" s="177">
        <f t="shared" si="276"/>
        <v>50601937544.90329</v>
      </c>
      <c r="BC385" s="177">
        <f t="shared" si="276"/>
        <v>50809962016.518219</v>
      </c>
      <c r="BD385" s="177">
        <f t="shared" si="276"/>
        <v>51007012112.351273</v>
      </c>
      <c r="BE385" s="177">
        <f t="shared" si="276"/>
        <v>51193399241.829964</v>
      </c>
      <c r="BF385" s="177">
        <f t="shared" si="276"/>
        <v>51368970350.019089</v>
      </c>
      <c r="BG385" s="177">
        <f t="shared" si="276"/>
        <v>51533357553.907944</v>
      </c>
      <c r="BH385" s="177">
        <f t="shared" si="276"/>
        <v>51686535111.455078</v>
      </c>
      <c r="BI385" s="177">
        <f t="shared" si="276"/>
        <v>51826571744.167877</v>
      </c>
      <c r="BJ385" s="177">
        <f t="shared" si="276"/>
        <v>51923468308.626694</v>
      </c>
      <c r="BK385" s="177">
        <f t="shared" si="276"/>
        <v>51984859804.671715</v>
      </c>
      <c r="BL385" s="177">
        <f t="shared" si="276"/>
        <v>52046333550.144119</v>
      </c>
      <c r="BM385" s="177">
        <f t="shared" si="276"/>
        <v>52107889656.897789</v>
      </c>
      <c r="BN385" s="177">
        <f t="shared" si="276"/>
        <v>52169528236.938126</v>
      </c>
      <c r="BO385" s="177">
        <f t="shared" si="276"/>
        <v>52231249402.422241</v>
      </c>
      <c r="BP385" s="177">
        <f t="shared" si="276"/>
        <v>52293053265.659081</v>
      </c>
    </row>
    <row r="386" spans="2:71" outlineLevel="1">
      <c r="C386" s="73"/>
      <c r="D386" s="73" t="s">
        <v>581</v>
      </c>
      <c r="BR386"/>
      <c r="BS386"/>
    </row>
    <row r="387" spans="2:71" outlineLevel="1">
      <c r="D387" s="63" t="s">
        <v>14</v>
      </c>
      <c r="J387" t="s">
        <v>102</v>
      </c>
      <c r="R387" s="142">
        <f>R$385*R378*R$383</f>
        <v>13714305305.195665</v>
      </c>
      <c r="S387" s="142">
        <f t="shared" ref="S387:BN387" si="277">S$385*S378*S$383</f>
        <v>16417548488.748329</v>
      </c>
      <c r="T387" s="142">
        <f t="shared" si="277"/>
        <v>25103179639.049438</v>
      </c>
      <c r="U387" s="142">
        <f t="shared" si="277"/>
        <v>45126408798.036217</v>
      </c>
      <c r="V387" s="142">
        <f t="shared" si="277"/>
        <v>47919626346.802841</v>
      </c>
      <c r="W387" s="142">
        <f t="shared" si="277"/>
        <v>57484835008.438667</v>
      </c>
      <c r="X387" s="142">
        <f t="shared" si="277"/>
        <v>61000052503.741249</v>
      </c>
      <c r="Y387" s="142">
        <f t="shared" si="277"/>
        <v>56698475541.843086</v>
      </c>
      <c r="Z387" s="142">
        <f t="shared" si="277"/>
        <v>57200703597.622078</v>
      </c>
      <c r="AA387" s="142">
        <f t="shared" si="277"/>
        <v>52826162242.277588</v>
      </c>
      <c r="AB387" s="142">
        <f t="shared" si="277"/>
        <v>50209081807.125618</v>
      </c>
      <c r="AC387" s="142">
        <f t="shared" si="277"/>
        <v>48085873131.752106</v>
      </c>
      <c r="AD387" s="142">
        <f t="shared" si="277"/>
        <v>46283611404.373932</v>
      </c>
      <c r="AE387" s="142">
        <f t="shared" si="277"/>
        <v>44696272552.138817</v>
      </c>
      <c r="AF387" s="142">
        <f t="shared" si="277"/>
        <v>43295472824.270485</v>
      </c>
      <c r="AG387" s="142">
        <f t="shared" si="277"/>
        <v>42055352338.220741</v>
      </c>
      <c r="AH387" s="142">
        <f t="shared" si="277"/>
        <v>40953783035.857063</v>
      </c>
      <c r="AI387" s="142">
        <f t="shared" si="277"/>
        <v>39973006131.944107</v>
      </c>
      <c r="AJ387" s="142">
        <f t="shared" si="277"/>
        <v>40570392725.609756</v>
      </c>
      <c r="AK387" s="142">
        <f t="shared" si="277"/>
        <v>40922141707.285858</v>
      </c>
      <c r="AL387" s="142">
        <f t="shared" si="277"/>
        <v>41265606966.45755</v>
      </c>
      <c r="AM387" s="142">
        <f t="shared" si="277"/>
        <v>41599049883.902969</v>
      </c>
      <c r="AN387" s="142">
        <f t="shared" si="277"/>
        <v>41922388774.089455</v>
      </c>
      <c r="AO387" s="142">
        <f t="shared" si="277"/>
        <v>42236533764.344887</v>
      </c>
      <c r="AP387" s="142">
        <f t="shared" si="277"/>
        <v>42543454534.16777</v>
      </c>
      <c r="AQ387" s="142">
        <f t="shared" si="277"/>
        <v>42844202329.203247</v>
      </c>
      <c r="AR387" s="142">
        <f t="shared" si="277"/>
        <v>43136694058.433113</v>
      </c>
      <c r="AS387" s="142">
        <f t="shared" si="277"/>
        <v>43419380125.445396</v>
      </c>
      <c r="AT387" s="142">
        <f t="shared" si="277"/>
        <v>43692730403.03817</v>
      </c>
      <c r="AU387" s="142">
        <f t="shared" si="277"/>
        <v>43957179912.53656</v>
      </c>
      <c r="AV387" s="142">
        <f t="shared" si="277"/>
        <v>44212467209.497856</v>
      </c>
      <c r="AW387" s="142">
        <f t="shared" si="277"/>
        <v>44458029792.415421</v>
      </c>
      <c r="AX387" s="142">
        <f t="shared" si="277"/>
        <v>44693750964.6968</v>
      </c>
      <c r="AY387" s="142">
        <f t="shared" si="277"/>
        <v>44919962767.150818</v>
      </c>
      <c r="AZ387" s="142">
        <f t="shared" si="277"/>
        <v>45136925272.80838</v>
      </c>
      <c r="BA387" s="142">
        <f t="shared" si="277"/>
        <v>45344355603.851463</v>
      </c>
      <c r="BB387" s="142">
        <f t="shared" si="277"/>
        <v>45541743790.412964</v>
      </c>
      <c r="BC387" s="142">
        <f t="shared" si="277"/>
        <v>45728965814.866402</v>
      </c>
      <c r="BD387" s="142">
        <f t="shared" si="277"/>
        <v>45906310901.11615</v>
      </c>
      <c r="BE387" s="142">
        <f t="shared" si="277"/>
        <v>46074059317.646965</v>
      </c>
      <c r="BF387" s="142">
        <f t="shared" si="277"/>
        <v>46232073315.017181</v>
      </c>
      <c r="BG387" s="142">
        <f t="shared" si="277"/>
        <v>46380021798.517151</v>
      </c>
      <c r="BH387" s="142">
        <f t="shared" si="277"/>
        <v>46517881600.30957</v>
      </c>
      <c r="BI387" s="142">
        <f t="shared" si="277"/>
        <v>46643914569.751091</v>
      </c>
      <c r="BJ387" s="142">
        <f t="shared" si="277"/>
        <v>46731121477.764023</v>
      </c>
      <c r="BK387" s="142">
        <f t="shared" si="277"/>
        <v>46786373824.204544</v>
      </c>
      <c r="BL387" s="142">
        <f t="shared" si="277"/>
        <v>46841700195.129707</v>
      </c>
      <c r="BM387" s="142">
        <f t="shared" si="277"/>
        <v>46897100691.208008</v>
      </c>
      <c r="BN387" s="142">
        <f t="shared" si="277"/>
        <v>46952575413.244316</v>
      </c>
      <c r="BO387" s="142">
        <f>BO$385*BO378*BO$383</f>
        <v>47008124462.180016</v>
      </c>
      <c r="BP387" s="142">
        <f>BP$385*BP378*BP$383</f>
        <v>47063747939.09317</v>
      </c>
    </row>
    <row r="388" spans="2:71" outlineLevel="1">
      <c r="D388" s="63" t="s">
        <v>302</v>
      </c>
      <c r="J388" t="s">
        <v>102</v>
      </c>
      <c r="R388" s="142">
        <f>R$385*R379*R$383</f>
        <v>1523811700.5772958</v>
      </c>
      <c r="S388" s="142">
        <f t="shared" ref="S388:BN388" si="278">S$385*S379*S$383</f>
        <v>1824172054.3053696</v>
      </c>
      <c r="T388" s="142">
        <f t="shared" si="278"/>
        <v>2789242182.1166039</v>
      </c>
      <c r="U388" s="142">
        <f t="shared" si="278"/>
        <v>5014045422.0040226</v>
      </c>
      <c r="V388" s="142">
        <f t="shared" si="278"/>
        <v>5324402927.4225368</v>
      </c>
      <c r="W388" s="142">
        <f t="shared" si="278"/>
        <v>6387203889.8265171</v>
      </c>
      <c r="X388" s="142">
        <f t="shared" si="278"/>
        <v>6777783611.526804</v>
      </c>
      <c r="Y388" s="142">
        <f t="shared" si="278"/>
        <v>6299830615.7603407</v>
      </c>
      <c r="Z388" s="142">
        <f t="shared" si="278"/>
        <v>6355633733.0691185</v>
      </c>
      <c r="AA388" s="142">
        <f t="shared" si="278"/>
        <v>5869573582.4752865</v>
      </c>
      <c r="AB388" s="142">
        <f t="shared" si="278"/>
        <v>5578786867.4584007</v>
      </c>
      <c r="AC388" s="142">
        <f t="shared" si="278"/>
        <v>5342874792.4168997</v>
      </c>
      <c r="AD388" s="142">
        <f t="shared" si="278"/>
        <v>5142623489.3748798</v>
      </c>
      <c r="AE388" s="142">
        <f t="shared" si="278"/>
        <v>4966252505.7932005</v>
      </c>
      <c r="AF388" s="142">
        <f t="shared" si="278"/>
        <v>4810608091.5856085</v>
      </c>
      <c r="AG388" s="142">
        <f t="shared" si="278"/>
        <v>4672816926.4689703</v>
      </c>
      <c r="AH388" s="142">
        <f t="shared" si="278"/>
        <v>4550420337.3174505</v>
      </c>
      <c r="AI388" s="142">
        <f t="shared" si="278"/>
        <v>4441445125.7715664</v>
      </c>
      <c r="AJ388" s="142">
        <f t="shared" si="278"/>
        <v>4507821413.9566393</v>
      </c>
      <c r="AK388" s="142">
        <f t="shared" si="278"/>
        <v>4546904634.1428728</v>
      </c>
      <c r="AL388" s="142">
        <f t="shared" si="278"/>
        <v>4585067440.7175045</v>
      </c>
      <c r="AM388" s="142">
        <f t="shared" si="278"/>
        <v>4622116653.7669954</v>
      </c>
      <c r="AN388" s="142">
        <f t="shared" si="278"/>
        <v>4658043197.1210489</v>
      </c>
      <c r="AO388" s="142">
        <f t="shared" si="278"/>
        <v>4692948196.0383196</v>
      </c>
      <c r="AP388" s="142">
        <f t="shared" si="278"/>
        <v>4727050503.7964172</v>
      </c>
      <c r="AQ388" s="142">
        <f t="shared" si="278"/>
        <v>4760466925.4670258</v>
      </c>
      <c r="AR388" s="142">
        <f t="shared" si="278"/>
        <v>4792966006.4925671</v>
      </c>
      <c r="AS388" s="142">
        <f t="shared" si="278"/>
        <v>4824375569.4939318</v>
      </c>
      <c r="AT388" s="142">
        <f t="shared" si="278"/>
        <v>4854747822.5597954</v>
      </c>
      <c r="AU388" s="142">
        <f t="shared" si="278"/>
        <v>4884131101.3929501</v>
      </c>
      <c r="AV388" s="142">
        <f t="shared" si="278"/>
        <v>4912496356.6108713</v>
      </c>
      <c r="AW388" s="142">
        <f t="shared" si="278"/>
        <v>4939781088.0461569</v>
      </c>
      <c r="AX388" s="142">
        <f t="shared" si="278"/>
        <v>4965972329.4107542</v>
      </c>
      <c r="AY388" s="142">
        <f t="shared" si="278"/>
        <v>4991106974.1278677</v>
      </c>
      <c r="AZ388" s="142">
        <f t="shared" si="278"/>
        <v>5015213919.2009296</v>
      </c>
      <c r="BA388" s="142">
        <f t="shared" si="278"/>
        <v>5038261733.7612724</v>
      </c>
      <c r="BB388" s="142">
        <f t="shared" si="278"/>
        <v>5060193754.4903278</v>
      </c>
      <c r="BC388" s="142">
        <f t="shared" si="278"/>
        <v>5080996201.6518211</v>
      </c>
      <c r="BD388" s="142">
        <f t="shared" si="278"/>
        <v>5100701211.2351265</v>
      </c>
      <c r="BE388" s="142">
        <f t="shared" si="278"/>
        <v>5119339924.1829948</v>
      </c>
      <c r="BF388" s="142">
        <f t="shared" si="278"/>
        <v>5136897035.0019073</v>
      </c>
      <c r="BG388" s="142">
        <f t="shared" si="278"/>
        <v>5153335755.3907928</v>
      </c>
      <c r="BH388" s="142">
        <f t="shared" si="278"/>
        <v>5168653511.1455069</v>
      </c>
      <c r="BI388" s="142">
        <f t="shared" si="278"/>
        <v>5182657174.4167862</v>
      </c>
      <c r="BJ388" s="142">
        <f t="shared" si="278"/>
        <v>5192346830.862668</v>
      </c>
      <c r="BK388" s="142">
        <f t="shared" si="278"/>
        <v>5198485980.4671707</v>
      </c>
      <c r="BL388" s="142">
        <f t="shared" si="278"/>
        <v>5204633355.014411</v>
      </c>
      <c r="BM388" s="142">
        <f t="shared" si="278"/>
        <v>5210788965.6897774</v>
      </c>
      <c r="BN388" s="142">
        <f t="shared" si="278"/>
        <v>5216952823.6938114</v>
      </c>
      <c r="BO388" s="142">
        <f>BO$385*BO379*BO$383</f>
        <v>5223124940.2422228</v>
      </c>
      <c r="BP388" s="142">
        <f>BP$385*BP379*BP$383</f>
        <v>5229305326.5659065</v>
      </c>
    </row>
    <row r="389" spans="2:71" outlineLevel="1">
      <c r="D389" s="84" t="s">
        <v>579</v>
      </c>
      <c r="Q389" s="142"/>
      <c r="R389" s="170">
        <f>R385-SUM(R387:R388)</f>
        <v>0</v>
      </c>
      <c r="S389" s="170">
        <f t="shared" ref="S389:BN389" si="279">S385-SUM(S387:S388)</f>
        <v>0</v>
      </c>
      <c r="T389" s="170">
        <f t="shared" si="279"/>
        <v>0</v>
      </c>
      <c r="U389" s="170">
        <f t="shared" si="279"/>
        <v>0</v>
      </c>
      <c r="V389" s="170">
        <f t="shared" si="279"/>
        <v>0</v>
      </c>
      <c r="W389" s="170">
        <f t="shared" si="279"/>
        <v>0</v>
      </c>
      <c r="X389" s="170">
        <f t="shared" si="279"/>
        <v>0</v>
      </c>
      <c r="Y389" s="170">
        <f t="shared" si="279"/>
        <v>0</v>
      </c>
      <c r="Z389" s="170">
        <f t="shared" si="279"/>
        <v>0</v>
      </c>
      <c r="AA389" s="170">
        <f t="shared" si="279"/>
        <v>0</v>
      </c>
      <c r="AB389" s="170">
        <f t="shared" si="279"/>
        <v>0</v>
      </c>
      <c r="AC389" s="170">
        <f t="shared" si="279"/>
        <v>0</v>
      </c>
      <c r="AD389" s="170">
        <f t="shared" si="279"/>
        <v>0</v>
      </c>
      <c r="AE389" s="170">
        <f t="shared" si="279"/>
        <v>0</v>
      </c>
      <c r="AF389" s="170">
        <f t="shared" si="279"/>
        <v>0</v>
      </c>
      <c r="AG389" s="170">
        <f t="shared" si="279"/>
        <v>0</v>
      </c>
      <c r="AH389" s="170">
        <f t="shared" si="279"/>
        <v>0</v>
      </c>
      <c r="AI389" s="170">
        <f t="shared" si="279"/>
        <v>0</v>
      </c>
      <c r="AJ389" s="170">
        <f t="shared" si="279"/>
        <v>0</v>
      </c>
      <c r="AK389" s="170">
        <f t="shared" si="279"/>
        <v>0</v>
      </c>
      <c r="AL389" s="170">
        <f t="shared" si="279"/>
        <v>0</v>
      </c>
      <c r="AM389" s="170">
        <f t="shared" si="279"/>
        <v>0</v>
      </c>
      <c r="AN389" s="170">
        <f t="shared" si="279"/>
        <v>0</v>
      </c>
      <c r="AO389" s="170">
        <f t="shared" si="279"/>
        <v>0</v>
      </c>
      <c r="AP389" s="170">
        <f t="shared" si="279"/>
        <v>0</v>
      </c>
      <c r="AQ389" s="170">
        <f t="shared" si="279"/>
        <v>0</v>
      </c>
      <c r="AR389" s="170">
        <f t="shared" si="279"/>
        <v>0</v>
      </c>
      <c r="AS389" s="170">
        <f t="shared" si="279"/>
        <v>0</v>
      </c>
      <c r="AT389" s="170">
        <f t="shared" si="279"/>
        <v>0</v>
      </c>
      <c r="AU389" s="170">
        <f t="shared" si="279"/>
        <v>0</v>
      </c>
      <c r="AV389" s="170">
        <f t="shared" si="279"/>
        <v>0</v>
      </c>
      <c r="AW389" s="170">
        <f t="shared" si="279"/>
        <v>0</v>
      </c>
      <c r="AX389" s="170">
        <f t="shared" si="279"/>
        <v>0</v>
      </c>
      <c r="AY389" s="170">
        <f t="shared" si="279"/>
        <v>0</v>
      </c>
      <c r="AZ389" s="170">
        <f t="shared" si="279"/>
        <v>0</v>
      </c>
      <c r="BA389" s="170">
        <f t="shared" si="279"/>
        <v>0</v>
      </c>
      <c r="BB389" s="170">
        <f t="shared" si="279"/>
        <v>0</v>
      </c>
      <c r="BC389" s="170">
        <f t="shared" si="279"/>
        <v>0</v>
      </c>
      <c r="BD389" s="170">
        <f t="shared" si="279"/>
        <v>0</v>
      </c>
      <c r="BE389" s="170">
        <f t="shared" si="279"/>
        <v>0</v>
      </c>
      <c r="BF389" s="170">
        <f t="shared" si="279"/>
        <v>0</v>
      </c>
      <c r="BG389" s="170">
        <f t="shared" si="279"/>
        <v>0</v>
      </c>
      <c r="BH389" s="170">
        <f t="shared" si="279"/>
        <v>0</v>
      </c>
      <c r="BI389" s="170">
        <f t="shared" si="279"/>
        <v>0</v>
      </c>
      <c r="BJ389" s="170">
        <f t="shared" si="279"/>
        <v>0</v>
      </c>
      <c r="BK389" s="170">
        <f t="shared" si="279"/>
        <v>0</v>
      </c>
      <c r="BL389" s="170">
        <f t="shared" si="279"/>
        <v>0</v>
      </c>
      <c r="BM389" s="170">
        <f t="shared" si="279"/>
        <v>0</v>
      </c>
      <c r="BN389" s="170">
        <f t="shared" si="279"/>
        <v>0</v>
      </c>
      <c r="BO389" s="170">
        <f>BO385-SUM(BO387:BO388)</f>
        <v>0</v>
      </c>
      <c r="BP389" s="170">
        <f>BP385-SUM(BP387:BP388)</f>
        <v>0</v>
      </c>
    </row>
    <row r="390" spans="2:71" outlineLevel="1">
      <c r="D390" s="63" t="s">
        <v>14</v>
      </c>
      <c r="J390" t="s">
        <v>102</v>
      </c>
      <c r="R390" s="21">
        <v>0</v>
      </c>
      <c r="S390" s="21">
        <v>0</v>
      </c>
      <c r="T390" s="21">
        <v>0</v>
      </c>
      <c r="U390" s="21">
        <v>0</v>
      </c>
      <c r="V390" s="21">
        <v>0</v>
      </c>
      <c r="W390" s="21">
        <v>0</v>
      </c>
      <c r="X390" s="21">
        <v>0</v>
      </c>
      <c r="Y390" s="21">
        <v>0</v>
      </c>
      <c r="Z390" s="21">
        <v>0</v>
      </c>
      <c r="AA390" s="21">
        <v>0</v>
      </c>
      <c r="AB390" s="21">
        <v>0</v>
      </c>
      <c r="AC390" s="21">
        <v>0</v>
      </c>
      <c r="AD390" s="21">
        <v>0</v>
      </c>
      <c r="AE390" s="21">
        <v>0</v>
      </c>
      <c r="AF390" s="21">
        <v>0</v>
      </c>
      <c r="AG390" s="21">
        <v>0</v>
      </c>
      <c r="AH390" s="21">
        <v>0</v>
      </c>
      <c r="AI390" s="21">
        <v>0</v>
      </c>
      <c r="AJ390" s="21">
        <v>0</v>
      </c>
      <c r="AK390" s="21">
        <v>0</v>
      </c>
      <c r="AL390" s="21">
        <v>0</v>
      </c>
      <c r="AM390" s="21">
        <v>0</v>
      </c>
      <c r="AN390" s="21">
        <v>0</v>
      </c>
      <c r="AO390" s="21">
        <v>0</v>
      </c>
      <c r="AP390" s="21">
        <v>0</v>
      </c>
      <c r="AQ390" s="21">
        <v>0</v>
      </c>
      <c r="AR390" s="21">
        <v>0</v>
      </c>
      <c r="AS390" s="21">
        <v>0</v>
      </c>
      <c r="AT390" s="21">
        <v>0</v>
      </c>
      <c r="AU390" s="21">
        <v>0</v>
      </c>
      <c r="AV390" s="21">
        <v>0</v>
      </c>
      <c r="AW390" s="21">
        <v>0</v>
      </c>
      <c r="AX390" s="21">
        <v>0</v>
      </c>
      <c r="AY390" s="21">
        <v>0</v>
      </c>
      <c r="AZ390" s="21">
        <v>0</v>
      </c>
      <c r="BA390" s="21">
        <v>0</v>
      </c>
      <c r="BB390" s="21">
        <v>0</v>
      </c>
      <c r="BC390" s="21">
        <v>0</v>
      </c>
      <c r="BD390" s="21">
        <v>0</v>
      </c>
      <c r="BE390" s="21">
        <v>0</v>
      </c>
      <c r="BF390" s="21">
        <v>0</v>
      </c>
      <c r="BG390" s="21">
        <v>0</v>
      </c>
      <c r="BH390" s="21">
        <v>0</v>
      </c>
      <c r="BI390" s="21">
        <v>0</v>
      </c>
      <c r="BJ390" s="21">
        <v>0</v>
      </c>
      <c r="BK390" s="21">
        <v>0</v>
      </c>
      <c r="BL390" s="21">
        <v>0</v>
      </c>
      <c r="BM390" s="21">
        <v>0</v>
      </c>
      <c r="BN390" s="21">
        <v>0</v>
      </c>
      <c r="BO390" s="21">
        <v>0</v>
      </c>
      <c r="BP390" s="21">
        <v>0</v>
      </c>
      <c r="BR390" s="305"/>
      <c r="BS390" s="305"/>
    </row>
    <row r="391" spans="2:71" outlineLevel="1">
      <c r="D391" s="63" t="s">
        <v>302</v>
      </c>
      <c r="J391" t="s">
        <v>102</v>
      </c>
      <c r="R391" s="10">
        <f t="array" ref="R391:BP391">R389:BP389</f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  <c r="BL391" s="10">
        <v>0</v>
      </c>
      <c r="BM391" s="10">
        <v>0</v>
      </c>
      <c r="BN391" s="10">
        <v>0</v>
      </c>
      <c r="BO391" s="10">
        <v>0</v>
      </c>
      <c r="BP391" s="10">
        <v>0</v>
      </c>
      <c r="BR391" s="305"/>
      <c r="BS391" s="305"/>
    </row>
    <row r="392" spans="2:71" outlineLevel="1">
      <c r="D392" s="63"/>
      <c r="R392" s="199" t="b">
        <f>R389=R385*R382</f>
        <v>1</v>
      </c>
      <c r="S392" s="199" t="b">
        <f t="shared" ref="S392:BN392" si="280">S389=S385*S382</f>
        <v>1</v>
      </c>
      <c r="T392" s="199" t="b">
        <f t="shared" si="280"/>
        <v>1</v>
      </c>
      <c r="U392" s="199" t="b">
        <f t="shared" si="280"/>
        <v>1</v>
      </c>
      <c r="V392" s="199" t="b">
        <f t="shared" si="280"/>
        <v>1</v>
      </c>
      <c r="W392" s="199" t="b">
        <f t="shared" si="280"/>
        <v>1</v>
      </c>
      <c r="X392" s="199" t="b">
        <f t="shared" si="280"/>
        <v>1</v>
      </c>
      <c r="Y392" s="199" t="b">
        <f t="shared" si="280"/>
        <v>1</v>
      </c>
      <c r="Z392" s="199" t="b">
        <f t="shared" si="280"/>
        <v>1</v>
      </c>
      <c r="AA392" s="199" t="b">
        <f t="shared" si="280"/>
        <v>1</v>
      </c>
      <c r="AB392" s="199" t="b">
        <f t="shared" si="280"/>
        <v>1</v>
      </c>
      <c r="AC392" s="199" t="b">
        <f t="shared" si="280"/>
        <v>1</v>
      </c>
      <c r="AD392" s="199" t="b">
        <f t="shared" si="280"/>
        <v>1</v>
      </c>
      <c r="AE392" s="199" t="b">
        <f t="shared" si="280"/>
        <v>1</v>
      </c>
      <c r="AF392" s="199" t="b">
        <f t="shared" si="280"/>
        <v>1</v>
      </c>
      <c r="AG392" s="199" t="b">
        <f t="shared" si="280"/>
        <v>1</v>
      </c>
      <c r="AH392" s="199" t="b">
        <f t="shared" si="280"/>
        <v>1</v>
      </c>
      <c r="AI392" s="199" t="b">
        <f t="shared" si="280"/>
        <v>1</v>
      </c>
      <c r="AJ392" s="199" t="b">
        <f t="shared" si="280"/>
        <v>1</v>
      </c>
      <c r="AK392" s="199" t="b">
        <f t="shared" si="280"/>
        <v>1</v>
      </c>
      <c r="AL392" s="199" t="b">
        <f t="shared" si="280"/>
        <v>1</v>
      </c>
      <c r="AM392" s="199" t="b">
        <f t="shared" si="280"/>
        <v>1</v>
      </c>
      <c r="AN392" s="199" t="b">
        <f t="shared" si="280"/>
        <v>1</v>
      </c>
      <c r="AO392" s="199" t="b">
        <f t="shared" si="280"/>
        <v>1</v>
      </c>
      <c r="AP392" s="199" t="b">
        <f t="shared" si="280"/>
        <v>1</v>
      </c>
      <c r="AQ392" s="199" t="b">
        <f t="shared" si="280"/>
        <v>1</v>
      </c>
      <c r="AR392" s="199" t="b">
        <f t="shared" si="280"/>
        <v>1</v>
      </c>
      <c r="AS392" s="199" t="b">
        <f t="shared" si="280"/>
        <v>1</v>
      </c>
      <c r="AT392" s="199" t="b">
        <f t="shared" si="280"/>
        <v>1</v>
      </c>
      <c r="AU392" s="199" t="b">
        <f t="shared" si="280"/>
        <v>1</v>
      </c>
      <c r="AV392" s="199" t="b">
        <f t="shared" si="280"/>
        <v>1</v>
      </c>
      <c r="AW392" s="199" t="b">
        <f t="shared" si="280"/>
        <v>1</v>
      </c>
      <c r="AX392" s="199" t="b">
        <f t="shared" si="280"/>
        <v>1</v>
      </c>
      <c r="AY392" s="199" t="b">
        <f t="shared" si="280"/>
        <v>1</v>
      </c>
      <c r="AZ392" s="199" t="b">
        <f t="shared" si="280"/>
        <v>1</v>
      </c>
      <c r="BA392" s="199" t="b">
        <f t="shared" si="280"/>
        <v>1</v>
      </c>
      <c r="BB392" s="199" t="b">
        <f t="shared" si="280"/>
        <v>1</v>
      </c>
      <c r="BC392" s="199" t="b">
        <f t="shared" si="280"/>
        <v>1</v>
      </c>
      <c r="BD392" s="199" t="b">
        <f t="shared" si="280"/>
        <v>1</v>
      </c>
      <c r="BE392" s="199" t="b">
        <f t="shared" si="280"/>
        <v>1</v>
      </c>
      <c r="BF392" s="199" t="b">
        <f t="shared" si="280"/>
        <v>1</v>
      </c>
      <c r="BG392" s="199" t="b">
        <f t="shared" si="280"/>
        <v>1</v>
      </c>
      <c r="BH392" s="199" t="b">
        <f t="shared" si="280"/>
        <v>1</v>
      </c>
      <c r="BI392" s="199" t="b">
        <f t="shared" si="280"/>
        <v>1</v>
      </c>
      <c r="BJ392" s="199" t="b">
        <f t="shared" si="280"/>
        <v>1</v>
      </c>
      <c r="BK392" s="199" t="b">
        <f t="shared" si="280"/>
        <v>1</v>
      </c>
      <c r="BL392" s="199" t="b">
        <f t="shared" si="280"/>
        <v>1</v>
      </c>
      <c r="BM392" s="199" t="b">
        <f t="shared" si="280"/>
        <v>1</v>
      </c>
      <c r="BN392" s="199" t="b">
        <f t="shared" si="280"/>
        <v>1</v>
      </c>
      <c r="BO392" s="199" t="b">
        <f>BO389=BO385*BO382</f>
        <v>1</v>
      </c>
      <c r="BP392" s="199" t="b">
        <f>BP389=BP385*BP382</f>
        <v>1</v>
      </c>
    </row>
    <row r="393" spans="2:71">
      <c r="C393" s="73"/>
      <c r="D393" s="63"/>
      <c r="R393" s="142"/>
      <c r="S393" s="142"/>
      <c r="T393" s="142"/>
      <c r="U393" s="142"/>
      <c r="V393" s="142"/>
      <c r="W393" s="142"/>
      <c r="X393" s="142"/>
      <c r="Y393" s="142"/>
      <c r="Z393" s="142"/>
      <c r="AA393" s="142"/>
      <c r="AB393" s="142"/>
      <c r="AC393" s="142"/>
      <c r="AD393" s="142"/>
      <c r="AE393" s="142"/>
      <c r="AF393" s="142"/>
      <c r="AG393" s="142"/>
      <c r="AH393" s="142"/>
      <c r="AI393" s="142"/>
      <c r="AJ393" s="142"/>
      <c r="AK393" s="142"/>
      <c r="AL393" s="142"/>
      <c r="AM393" s="142"/>
      <c r="AN393" s="142"/>
      <c r="AO393" s="142"/>
      <c r="AP393" s="142"/>
      <c r="AQ393" s="142"/>
      <c r="AR393" s="142"/>
      <c r="AS393" s="142"/>
      <c r="AT393" s="142"/>
      <c r="AU393" s="142"/>
      <c r="AV393" s="142"/>
      <c r="AW393" s="142"/>
      <c r="AX393" s="142"/>
      <c r="AY393" s="142"/>
      <c r="AZ393" s="142"/>
      <c r="BA393" s="142"/>
      <c r="BB393" s="142"/>
      <c r="BC393" s="142"/>
      <c r="BD393" s="142"/>
      <c r="BE393" s="142"/>
      <c r="BF393" s="142"/>
      <c r="BG393" s="142"/>
      <c r="BH393" s="142"/>
      <c r="BI393" s="142"/>
      <c r="BJ393" s="142"/>
      <c r="BK393" s="142"/>
      <c r="BL393" s="142"/>
      <c r="BM393" s="142"/>
      <c r="BN393" s="142"/>
      <c r="BO393" s="142"/>
      <c r="BP393" s="142"/>
    </row>
    <row r="395" spans="2:71" ht="15.75">
      <c r="B395" s="17" t="s">
        <v>332</v>
      </c>
      <c r="C395" s="17"/>
      <c r="D395" s="17"/>
    </row>
    <row r="396" spans="2:71" outlineLevel="1">
      <c r="E396" s="107"/>
      <c r="J396" s="23"/>
      <c r="L396" s="203"/>
      <c r="M396" s="203"/>
      <c r="N396" s="203"/>
      <c r="O396" s="203"/>
    </row>
    <row r="397" spans="2:71" outlineLevel="1">
      <c r="B397" s="73" t="s">
        <v>334</v>
      </c>
      <c r="E397" s="107"/>
      <c r="J397" s="23"/>
      <c r="L397" s="203"/>
      <c r="M397" s="203"/>
      <c r="N397" s="203"/>
      <c r="O397" s="203"/>
    </row>
    <row r="398" spans="2:71" outlineLevel="1">
      <c r="C398" s="107" t="s">
        <v>333</v>
      </c>
      <c r="G398" s="124"/>
      <c r="J398" s="23" t="s">
        <v>106</v>
      </c>
      <c r="L398" s="203"/>
      <c r="M398" s="203"/>
      <c r="N398" s="203"/>
      <c r="O398" s="203"/>
      <c r="R398" s="204">
        <f t="shared" ref="R398:AA398" si="281">R758</f>
        <v>21670465089</v>
      </c>
      <c r="S398" s="204">
        <f t="shared" si="281"/>
        <v>24967455144</v>
      </c>
      <c r="T398" s="204">
        <f t="shared" si="281"/>
        <v>39816667485.913567</v>
      </c>
      <c r="U398" s="204">
        <f t="shared" si="281"/>
        <v>51082393000</v>
      </c>
      <c r="V398" s="204">
        <f t="shared" si="281"/>
        <v>62962256000</v>
      </c>
      <c r="W398" s="204">
        <f t="shared" si="281"/>
        <v>83791247000</v>
      </c>
      <c r="X398" s="204">
        <f t="shared" si="281"/>
        <v>96397222000</v>
      </c>
      <c r="Y398" s="204">
        <f t="shared" si="281"/>
        <v>77679702270</v>
      </c>
      <c r="Z398" s="204">
        <f t="shared" si="281"/>
        <v>53744308441.507103</v>
      </c>
      <c r="AA398" s="204">
        <f t="shared" si="281"/>
        <v>37206213609.599998</v>
      </c>
      <c r="AB398" s="205">
        <f t="shared" ref="AB398:BP398" si="282">AB399*AVERAGE(AA51:AB51)</f>
        <v>26794850990.38377</v>
      </c>
      <c r="AC398" s="205">
        <f t="shared" si="282"/>
        <v>21012758862.676983</v>
      </c>
      <c r="AD398" s="205">
        <f t="shared" si="282"/>
        <v>17520313023.219563</v>
      </c>
      <c r="AE398" s="205">
        <f t="shared" si="282"/>
        <v>15476441111.309113</v>
      </c>
      <c r="AF398" s="205">
        <f t="shared" si="282"/>
        <v>14437608506.811277</v>
      </c>
      <c r="AG398" s="205">
        <f t="shared" si="282"/>
        <v>14183949806.239576</v>
      </c>
      <c r="AH398" s="205">
        <f t="shared" si="282"/>
        <v>14052410562.402697</v>
      </c>
      <c r="AI398" s="205">
        <f t="shared" si="282"/>
        <v>14474990210.686226</v>
      </c>
      <c r="AJ398" s="205">
        <f t="shared" si="282"/>
        <v>14742757021.387434</v>
      </c>
      <c r="AK398" s="205">
        <f t="shared" si="282"/>
        <v>14860932417.153591</v>
      </c>
      <c r="AL398" s="205">
        <f t="shared" si="282"/>
        <v>14976389468.575134</v>
      </c>
      <c r="AM398" s="205">
        <f t="shared" si="282"/>
        <v>15089064650.665417</v>
      </c>
      <c r="AN398" s="205">
        <f t="shared" si="282"/>
        <v>15198929833.011114</v>
      </c>
      <c r="AO398" s="205">
        <f t="shared" si="282"/>
        <v>15305887433.624889</v>
      </c>
      <c r="AP398" s="205">
        <f t="shared" si="282"/>
        <v>15409862414.494726</v>
      </c>
      <c r="AQ398" s="205">
        <f t="shared" si="282"/>
        <v>15511036831.979618</v>
      </c>
      <c r="AR398" s="205">
        <f t="shared" si="282"/>
        <v>15609609133.895229</v>
      </c>
      <c r="AS398" s="205">
        <f t="shared" si="282"/>
        <v>15705532223.496178</v>
      </c>
      <c r="AT398" s="205">
        <f t="shared" si="282"/>
        <v>15798714479.890959</v>
      </c>
      <c r="AU398" s="205">
        <f t="shared" si="282"/>
        <v>15889128429.688328</v>
      </c>
      <c r="AV398" s="205">
        <f t="shared" si="282"/>
        <v>15976762884.235437</v>
      </c>
      <c r="AW398" s="205">
        <f t="shared" si="282"/>
        <v>16061608054.055073</v>
      </c>
      <c r="AX398" s="205">
        <f t="shared" si="282"/>
        <v>16143646084.374912</v>
      </c>
      <c r="AY398" s="205">
        <f t="shared" si="282"/>
        <v>16222862764.516665</v>
      </c>
      <c r="AZ398" s="205">
        <f t="shared" si="282"/>
        <v>16299262599.218229</v>
      </c>
      <c r="BA398" s="205">
        <f t="shared" si="282"/>
        <v>16372864359.407833</v>
      </c>
      <c r="BB398" s="205">
        <f t="shared" si="282"/>
        <v>16443681323.778034</v>
      </c>
      <c r="BC398" s="205">
        <f t="shared" si="282"/>
        <v>16511718432.282425</v>
      </c>
      <c r="BD398" s="205">
        <f t="shared" si="282"/>
        <v>16576984433.91946</v>
      </c>
      <c r="BE398" s="205">
        <f t="shared" si="282"/>
        <v>16639502615.128405</v>
      </c>
      <c r="BF398" s="205">
        <f t="shared" si="282"/>
        <v>16699310585.378101</v>
      </c>
      <c r="BG398" s="205">
        <f t="shared" si="282"/>
        <v>16756446010.506294</v>
      </c>
      <c r="BH398" s="205">
        <f t="shared" si="282"/>
        <v>16810940816.237816</v>
      </c>
      <c r="BI398" s="205">
        <f t="shared" si="282"/>
        <v>16861555006.649523</v>
      </c>
      <c r="BJ398" s="205">
        <f t="shared" si="282"/>
        <v>16896631869.071218</v>
      </c>
      <c r="BK398" s="205">
        <f t="shared" si="282"/>
        <v>16918753831.043671</v>
      </c>
      <c r="BL398" s="205">
        <f t="shared" si="282"/>
        <v>16940904756.25598</v>
      </c>
      <c r="BM398" s="205">
        <f t="shared" si="282"/>
        <v>16963084682.628342</v>
      </c>
      <c r="BN398" s="205">
        <f t="shared" si="282"/>
        <v>16985293648.130602</v>
      </c>
      <c r="BO398" s="205">
        <f t="shared" si="282"/>
        <v>17007531690.782333</v>
      </c>
      <c r="BP398" s="205">
        <f t="shared" si="282"/>
        <v>17029798848.652863</v>
      </c>
      <c r="BR398"/>
      <c r="BS398"/>
    </row>
    <row r="399" spans="2:71" outlineLevel="1">
      <c r="C399" s="107"/>
      <c r="D399" t="s">
        <v>424</v>
      </c>
      <c r="G399" s="124"/>
      <c r="J399" s="23"/>
      <c r="L399" s="203"/>
      <c r="M399" s="203"/>
      <c r="N399" s="203"/>
      <c r="O399" s="203"/>
      <c r="R399" s="128">
        <f t="shared" ref="R399:AA399" si="283">R398/AVERAGE(Q51:R51)</f>
        <v>422.73850679966733</v>
      </c>
      <c r="S399" s="128">
        <f t="shared" si="283"/>
        <v>409.45382982202369</v>
      </c>
      <c r="T399" s="128">
        <f t="shared" si="283"/>
        <v>561.26459191110496</v>
      </c>
      <c r="U399" s="128">
        <f t="shared" si="283"/>
        <v>644.54375143317679</v>
      </c>
      <c r="V399" s="128">
        <f t="shared" si="283"/>
        <v>721.44745820600178</v>
      </c>
      <c r="W399" s="128">
        <f t="shared" si="283"/>
        <v>901.26095814671578</v>
      </c>
      <c r="X399" s="128">
        <f t="shared" si="283"/>
        <v>987.12427216431263</v>
      </c>
      <c r="Y399" s="128">
        <f t="shared" si="283"/>
        <v>755.15553743421594</v>
      </c>
      <c r="Z399" s="128">
        <f t="shared" si="283"/>
        <v>507.90843302629111</v>
      </c>
      <c r="AA399" s="128">
        <f t="shared" si="283"/>
        <v>347.2075074984848</v>
      </c>
      <c r="AB399" s="128">
        <f t="shared" ref="AB399:BN399" si="284">AA399*(1+AB401)</f>
        <v>243.04525524893936</v>
      </c>
      <c r="AC399" s="128">
        <f t="shared" si="284"/>
        <v>182.28394143670451</v>
      </c>
      <c r="AD399" s="128">
        <f t="shared" si="284"/>
        <v>145.82715314936362</v>
      </c>
      <c r="AE399" s="128">
        <f t="shared" si="284"/>
        <v>123.95308017695908</v>
      </c>
      <c r="AF399" s="128">
        <f t="shared" si="284"/>
        <v>111.55777215926317</v>
      </c>
      <c r="AG399" s="128">
        <f t="shared" si="284"/>
        <v>105.97988355130001</v>
      </c>
      <c r="AH399" s="128">
        <f t="shared" si="284"/>
        <v>101.74068820924801</v>
      </c>
      <c r="AI399" s="128">
        <f t="shared" si="284"/>
        <v>101.74068820924801</v>
      </c>
      <c r="AJ399" s="128">
        <f t="shared" si="284"/>
        <v>101.74068820924801</v>
      </c>
      <c r="AK399" s="128">
        <f t="shared" si="284"/>
        <v>101.74068820924801</v>
      </c>
      <c r="AL399" s="128">
        <f t="shared" si="284"/>
        <v>101.74068820924801</v>
      </c>
      <c r="AM399" s="128">
        <f t="shared" si="284"/>
        <v>101.74068820924801</v>
      </c>
      <c r="AN399" s="128">
        <f t="shared" si="284"/>
        <v>101.74068820924801</v>
      </c>
      <c r="AO399" s="128">
        <f t="shared" si="284"/>
        <v>101.74068820924801</v>
      </c>
      <c r="AP399" s="128">
        <f t="shared" si="284"/>
        <v>101.74068820924801</v>
      </c>
      <c r="AQ399" s="128">
        <f t="shared" si="284"/>
        <v>101.74068820924801</v>
      </c>
      <c r="AR399" s="128">
        <f t="shared" si="284"/>
        <v>101.74068820924801</v>
      </c>
      <c r="AS399" s="128">
        <f t="shared" si="284"/>
        <v>101.74068820924801</v>
      </c>
      <c r="AT399" s="128">
        <f t="shared" si="284"/>
        <v>101.74068820924801</v>
      </c>
      <c r="AU399" s="128">
        <f t="shared" si="284"/>
        <v>101.74068820924801</v>
      </c>
      <c r="AV399" s="128">
        <f t="shared" si="284"/>
        <v>101.74068820924801</v>
      </c>
      <c r="AW399" s="128">
        <f t="shared" si="284"/>
        <v>101.74068820924801</v>
      </c>
      <c r="AX399" s="128">
        <f t="shared" si="284"/>
        <v>101.74068820924801</v>
      </c>
      <c r="AY399" s="128">
        <f t="shared" si="284"/>
        <v>101.74068820924801</v>
      </c>
      <c r="AZ399" s="128">
        <f t="shared" si="284"/>
        <v>101.74068820924801</v>
      </c>
      <c r="BA399" s="128">
        <f t="shared" si="284"/>
        <v>101.74068820924801</v>
      </c>
      <c r="BB399" s="128">
        <f t="shared" si="284"/>
        <v>101.74068820924801</v>
      </c>
      <c r="BC399" s="128">
        <f t="shared" si="284"/>
        <v>101.74068820924801</v>
      </c>
      <c r="BD399" s="128">
        <f t="shared" si="284"/>
        <v>101.74068820924801</v>
      </c>
      <c r="BE399" s="128">
        <f t="shared" si="284"/>
        <v>101.74068820924801</v>
      </c>
      <c r="BF399" s="128">
        <f t="shared" si="284"/>
        <v>101.74068820924801</v>
      </c>
      <c r="BG399" s="128">
        <f t="shared" si="284"/>
        <v>101.74068820924801</v>
      </c>
      <c r="BH399" s="128">
        <f t="shared" si="284"/>
        <v>101.74068820924801</v>
      </c>
      <c r="BI399" s="128">
        <f t="shared" si="284"/>
        <v>101.74068820924801</v>
      </c>
      <c r="BJ399" s="128">
        <f t="shared" si="284"/>
        <v>101.74068820924801</v>
      </c>
      <c r="BK399" s="128">
        <f t="shared" si="284"/>
        <v>101.74068820924801</v>
      </c>
      <c r="BL399" s="128">
        <f t="shared" si="284"/>
        <v>101.74068820924801</v>
      </c>
      <c r="BM399" s="128">
        <f t="shared" si="284"/>
        <v>101.74068820924801</v>
      </c>
      <c r="BN399" s="128">
        <f t="shared" si="284"/>
        <v>101.74068820924801</v>
      </c>
      <c r="BO399" s="128">
        <f>BN399*(1+BO401)</f>
        <v>101.74068820924801</v>
      </c>
      <c r="BP399" s="128">
        <f>BO399*(1+BP401)</f>
        <v>101.74068820924801</v>
      </c>
      <c r="BR399"/>
      <c r="BS399"/>
    </row>
    <row r="400" spans="2:71" outlineLevel="1">
      <c r="C400" s="107"/>
      <c r="D400" s="64" t="s">
        <v>508</v>
      </c>
      <c r="G400" s="124"/>
      <c r="J400" s="23"/>
      <c r="L400" s="203"/>
      <c r="M400" s="203"/>
      <c r="N400" s="203"/>
      <c r="O400" s="203"/>
      <c r="R400" s="128"/>
      <c r="S400" s="128"/>
      <c r="T400" s="128"/>
      <c r="U400" s="128"/>
      <c r="V400" s="128"/>
      <c r="AB400" s="263">
        <v>-0.3</v>
      </c>
      <c r="AC400" s="263">
        <v>-0.25</v>
      </c>
      <c r="AD400" s="263">
        <v>-0.2</v>
      </c>
      <c r="AE400" s="263">
        <v>-0.15</v>
      </c>
      <c r="AF400" s="263">
        <v>-0.1</v>
      </c>
      <c r="AG400" s="263">
        <v>-0.05</v>
      </c>
      <c r="AH400" s="263">
        <v>-0.04</v>
      </c>
      <c r="AI400" s="263">
        <v>0</v>
      </c>
      <c r="BR400"/>
      <c r="BS400"/>
    </row>
    <row r="401" spans="2:71" outlineLevel="1">
      <c r="C401" s="107"/>
      <c r="D401" s="64" t="s">
        <v>509</v>
      </c>
      <c r="G401" s="124"/>
      <c r="J401" t="s">
        <v>86</v>
      </c>
      <c r="K401"/>
      <c r="S401" s="126">
        <f t="shared" ref="S401:X401" si="285">S399/R399-1</f>
        <v>-3.1425282447570257E-2</v>
      </c>
      <c r="T401" s="126">
        <f t="shared" si="285"/>
        <v>0.37076405453349515</v>
      </c>
      <c r="U401" s="126">
        <f t="shared" si="285"/>
        <v>0.14837771832088409</v>
      </c>
      <c r="V401" s="126">
        <f t="shared" si="285"/>
        <v>0.11931495201345999</v>
      </c>
      <c r="W401" s="126">
        <f t="shared" si="285"/>
        <v>0.24923991053742145</v>
      </c>
      <c r="X401" s="126">
        <f t="shared" si="285"/>
        <v>9.5270202532859782E-2</v>
      </c>
      <c r="Y401" s="126">
        <f>Y399/X399-1</f>
        <v>-0.23499445943264596</v>
      </c>
      <c r="Z401" s="126">
        <f>Z399/Y399-1</f>
        <v>-0.3274121583587849</v>
      </c>
      <c r="AA401" s="126">
        <f>AA399/Z399-1</f>
        <v>-0.31639743520361641</v>
      </c>
      <c r="AB401" s="253">
        <f>AB400*(1+INDEX(scenario.mobile.SMS, MATCH(scenario.mobile.SMS.selected, scenarios,0)))</f>
        <v>-0.3</v>
      </c>
      <c r="AC401" s="253">
        <f t="shared" ref="AC401:AI401" si="286">AC400*(1+INDEX(scenario.mobile.SMS, MATCH(scenario.mobile.SMS.selected, scenarios,0)))</f>
        <v>-0.25</v>
      </c>
      <c r="AD401" s="253">
        <f t="shared" si="286"/>
        <v>-0.2</v>
      </c>
      <c r="AE401" s="253">
        <f t="shared" si="286"/>
        <v>-0.15</v>
      </c>
      <c r="AF401" s="253">
        <f t="shared" si="286"/>
        <v>-0.1</v>
      </c>
      <c r="AG401" s="253">
        <f t="shared" si="286"/>
        <v>-0.05</v>
      </c>
      <c r="AH401" s="253">
        <f t="shared" si="286"/>
        <v>-0.04</v>
      </c>
      <c r="AI401" s="253">
        <f t="shared" si="286"/>
        <v>0</v>
      </c>
      <c r="AJ401" s="189">
        <f t="shared" ref="AJ401:BN401" si="287">AI401</f>
        <v>0</v>
      </c>
      <c r="AK401" s="189">
        <f t="shared" si="287"/>
        <v>0</v>
      </c>
      <c r="AL401" s="189">
        <f t="shared" si="287"/>
        <v>0</v>
      </c>
      <c r="AM401" s="189">
        <f t="shared" si="287"/>
        <v>0</v>
      </c>
      <c r="AN401" s="189">
        <f t="shared" si="287"/>
        <v>0</v>
      </c>
      <c r="AO401" s="189">
        <f t="shared" si="287"/>
        <v>0</v>
      </c>
      <c r="AP401" s="189">
        <f t="shared" si="287"/>
        <v>0</v>
      </c>
      <c r="AQ401" s="189">
        <f t="shared" si="287"/>
        <v>0</v>
      </c>
      <c r="AR401" s="189">
        <f t="shared" si="287"/>
        <v>0</v>
      </c>
      <c r="AS401" s="189">
        <f t="shared" si="287"/>
        <v>0</v>
      </c>
      <c r="AT401" s="189">
        <f t="shared" si="287"/>
        <v>0</v>
      </c>
      <c r="AU401" s="189">
        <f t="shared" si="287"/>
        <v>0</v>
      </c>
      <c r="AV401" s="189">
        <f t="shared" si="287"/>
        <v>0</v>
      </c>
      <c r="AW401" s="189">
        <f t="shared" si="287"/>
        <v>0</v>
      </c>
      <c r="AX401" s="189">
        <f t="shared" si="287"/>
        <v>0</v>
      </c>
      <c r="AY401" s="189">
        <f t="shared" si="287"/>
        <v>0</v>
      </c>
      <c r="AZ401" s="189">
        <f t="shared" si="287"/>
        <v>0</v>
      </c>
      <c r="BA401" s="189">
        <f t="shared" si="287"/>
        <v>0</v>
      </c>
      <c r="BB401" s="189">
        <f t="shared" si="287"/>
        <v>0</v>
      </c>
      <c r="BC401" s="189">
        <f t="shared" si="287"/>
        <v>0</v>
      </c>
      <c r="BD401" s="189">
        <f t="shared" si="287"/>
        <v>0</v>
      </c>
      <c r="BE401" s="189">
        <f t="shared" si="287"/>
        <v>0</v>
      </c>
      <c r="BF401" s="189">
        <f t="shared" si="287"/>
        <v>0</v>
      </c>
      <c r="BG401" s="189">
        <f t="shared" si="287"/>
        <v>0</v>
      </c>
      <c r="BH401" s="189">
        <f t="shared" si="287"/>
        <v>0</v>
      </c>
      <c r="BI401" s="189">
        <f t="shared" si="287"/>
        <v>0</v>
      </c>
      <c r="BJ401" s="189">
        <f t="shared" si="287"/>
        <v>0</v>
      </c>
      <c r="BK401" s="189">
        <f t="shared" si="287"/>
        <v>0</v>
      </c>
      <c r="BL401" s="189">
        <f t="shared" si="287"/>
        <v>0</v>
      </c>
      <c r="BM401" s="189">
        <f t="shared" si="287"/>
        <v>0</v>
      </c>
      <c r="BN401" s="189">
        <f t="shared" si="287"/>
        <v>0</v>
      </c>
      <c r="BO401" s="189">
        <f>BN401</f>
        <v>0</v>
      </c>
      <c r="BP401" s="189">
        <f>BO401</f>
        <v>0</v>
      </c>
      <c r="BR401" s="125"/>
      <c r="BS401"/>
    </row>
    <row r="402" spans="2:71" outlineLevel="1"/>
    <row r="403" spans="2:71" outlineLevel="1">
      <c r="B403" s="90" t="s">
        <v>335</v>
      </c>
      <c r="AA403" s="263">
        <v>-0.1</v>
      </c>
      <c r="AB403" s="263">
        <v>-0.05</v>
      </c>
      <c r="AC403" s="263">
        <v>-0.03</v>
      </c>
      <c r="AD403" s="263">
        <v>-0.02</v>
      </c>
      <c r="AE403" s="263">
        <v>-0.01</v>
      </c>
      <c r="AF403" s="263">
        <v>0</v>
      </c>
      <c r="AG403" s="263">
        <v>0</v>
      </c>
      <c r="AH403" s="263">
        <v>0</v>
      </c>
      <c r="AI403" s="263">
        <v>0</v>
      </c>
    </row>
    <row r="404" spans="2:71" outlineLevel="1"/>
    <row r="405" spans="2:71" outlineLevel="1">
      <c r="C405" s="16" t="s">
        <v>76</v>
      </c>
    </row>
    <row r="406" spans="2:71" outlineLevel="1">
      <c r="E406" t="s">
        <v>119</v>
      </c>
      <c r="J406" t="s">
        <v>85</v>
      </c>
      <c r="R406" s="232">
        <f>Control!C19</f>
        <v>3</v>
      </c>
      <c r="S406" s="190">
        <f t="shared" ref="S406:BN406" si="288">R406</f>
        <v>3</v>
      </c>
      <c r="T406" s="190">
        <f t="shared" si="288"/>
        <v>3</v>
      </c>
      <c r="U406" s="190">
        <f t="shared" si="288"/>
        <v>3</v>
      </c>
      <c r="V406" s="190">
        <f t="shared" si="288"/>
        <v>3</v>
      </c>
      <c r="W406" s="190">
        <f t="shared" si="288"/>
        <v>3</v>
      </c>
      <c r="X406" s="190">
        <f t="shared" si="288"/>
        <v>3</v>
      </c>
      <c r="Y406" s="190">
        <f t="shared" si="288"/>
        <v>3</v>
      </c>
      <c r="Z406" s="190">
        <f t="shared" si="288"/>
        <v>3</v>
      </c>
      <c r="AA406" s="190">
        <f t="shared" si="288"/>
        <v>3</v>
      </c>
      <c r="AB406" s="190">
        <f t="shared" si="288"/>
        <v>3</v>
      </c>
      <c r="AC406" s="190">
        <f t="shared" si="288"/>
        <v>3</v>
      </c>
      <c r="AD406" s="190">
        <f t="shared" si="288"/>
        <v>3</v>
      </c>
      <c r="AE406" s="190">
        <f t="shared" si="288"/>
        <v>3</v>
      </c>
      <c r="AF406" s="190">
        <f t="shared" si="288"/>
        <v>3</v>
      </c>
      <c r="AG406" s="190">
        <f t="shared" si="288"/>
        <v>3</v>
      </c>
      <c r="AH406" s="190">
        <f t="shared" si="288"/>
        <v>3</v>
      </c>
      <c r="AI406" s="190">
        <f t="shared" si="288"/>
        <v>3</v>
      </c>
      <c r="AJ406" s="190">
        <f t="shared" si="288"/>
        <v>3</v>
      </c>
      <c r="AK406" s="190">
        <f t="shared" si="288"/>
        <v>3</v>
      </c>
      <c r="AL406" s="190">
        <f t="shared" si="288"/>
        <v>3</v>
      </c>
      <c r="AM406" s="190">
        <f t="shared" si="288"/>
        <v>3</v>
      </c>
      <c r="AN406" s="190">
        <f t="shared" si="288"/>
        <v>3</v>
      </c>
      <c r="AO406" s="190">
        <f t="shared" si="288"/>
        <v>3</v>
      </c>
      <c r="AP406" s="190">
        <f t="shared" si="288"/>
        <v>3</v>
      </c>
      <c r="AQ406" s="190">
        <f t="shared" si="288"/>
        <v>3</v>
      </c>
      <c r="AR406" s="190">
        <f t="shared" si="288"/>
        <v>3</v>
      </c>
      <c r="AS406" s="190">
        <f t="shared" si="288"/>
        <v>3</v>
      </c>
      <c r="AT406" s="190">
        <f t="shared" si="288"/>
        <v>3</v>
      </c>
      <c r="AU406" s="190">
        <f t="shared" si="288"/>
        <v>3</v>
      </c>
      <c r="AV406" s="190">
        <f t="shared" si="288"/>
        <v>3</v>
      </c>
      <c r="AW406" s="190">
        <f t="shared" si="288"/>
        <v>3</v>
      </c>
      <c r="AX406" s="190">
        <f t="shared" si="288"/>
        <v>3</v>
      </c>
      <c r="AY406" s="190">
        <f t="shared" si="288"/>
        <v>3</v>
      </c>
      <c r="AZ406" s="190">
        <f t="shared" si="288"/>
        <v>3</v>
      </c>
      <c r="BA406" s="190">
        <f t="shared" si="288"/>
        <v>3</v>
      </c>
      <c r="BB406" s="190">
        <f t="shared" si="288"/>
        <v>3</v>
      </c>
      <c r="BC406" s="190">
        <f t="shared" si="288"/>
        <v>3</v>
      </c>
      <c r="BD406" s="190">
        <f t="shared" si="288"/>
        <v>3</v>
      </c>
      <c r="BE406" s="190">
        <f t="shared" si="288"/>
        <v>3</v>
      </c>
      <c r="BF406" s="190">
        <f t="shared" si="288"/>
        <v>3</v>
      </c>
      <c r="BG406" s="190">
        <f t="shared" si="288"/>
        <v>3</v>
      </c>
      <c r="BH406" s="190">
        <f t="shared" si="288"/>
        <v>3</v>
      </c>
      <c r="BI406" s="190">
        <f t="shared" si="288"/>
        <v>3</v>
      </c>
      <c r="BJ406" s="190">
        <f t="shared" si="288"/>
        <v>3</v>
      </c>
      <c r="BK406" s="190">
        <f t="shared" si="288"/>
        <v>3</v>
      </c>
      <c r="BL406" s="190">
        <f t="shared" si="288"/>
        <v>3</v>
      </c>
      <c r="BM406" s="190">
        <f t="shared" si="288"/>
        <v>3</v>
      </c>
      <c r="BN406" s="190">
        <f t="shared" si="288"/>
        <v>3</v>
      </c>
      <c r="BO406" s="190">
        <f>BN406</f>
        <v>3</v>
      </c>
      <c r="BP406" s="190">
        <f>BO406</f>
        <v>3</v>
      </c>
    </row>
    <row r="407" spans="2:71" outlineLevel="1">
      <c r="BR407"/>
      <c r="BS407"/>
    </row>
    <row r="408" spans="2:71" outlineLevel="1">
      <c r="E408" s="101" t="s">
        <v>269</v>
      </c>
      <c r="BR408"/>
      <c r="BS408"/>
    </row>
    <row r="409" spans="2:71" outlineLevel="1">
      <c r="E409" s="100" t="s">
        <v>270</v>
      </c>
      <c r="J409" t="s">
        <v>86</v>
      </c>
      <c r="K409" s="103" t="str">
        <f t="array" ref="K409">IF(OR(L409:BM409&lt;0,L409:BM409&gt;1),"error","ok")</f>
        <v>ok</v>
      </c>
      <c r="Q409" s="99">
        <f t="array" ref="Q409:BP409">Mobile.operator.market.share</f>
        <v>0</v>
      </c>
      <c r="R409" s="99">
        <v>0</v>
      </c>
      <c r="S409" s="99">
        <v>0</v>
      </c>
      <c r="T409" s="99">
        <v>0</v>
      </c>
      <c r="U409" s="99">
        <v>3.1999999999999994E-2</v>
      </c>
      <c r="V409" s="99">
        <v>6.3999999999999987E-2</v>
      </c>
      <c r="W409" s="99">
        <v>9.5999999999999974E-2</v>
      </c>
      <c r="X409" s="99">
        <v>0.12799999999999997</v>
      </c>
      <c r="Y409" s="99">
        <v>0.15999999999999998</v>
      </c>
      <c r="Z409" s="99">
        <v>0.15999999999999998</v>
      </c>
      <c r="AA409" s="99">
        <v>0.15999999999999998</v>
      </c>
      <c r="AB409" s="99">
        <v>0.15999999999999998</v>
      </c>
      <c r="AC409" s="99">
        <v>0.15999999999999998</v>
      </c>
      <c r="AD409" s="99">
        <v>0.15999999999999998</v>
      </c>
      <c r="AE409" s="99">
        <v>0.15999999999999998</v>
      </c>
      <c r="AF409" s="99">
        <v>0.15999999999999998</v>
      </c>
      <c r="AG409" s="99">
        <v>0.15999999999999998</v>
      </c>
      <c r="AH409" s="99">
        <v>0.15999999999999998</v>
      </c>
      <c r="AI409" s="99">
        <v>0.15999999999999998</v>
      </c>
      <c r="AJ409" s="99">
        <v>0.15999999999999998</v>
      </c>
      <c r="AK409" s="99">
        <v>0.15999999999999998</v>
      </c>
      <c r="AL409" s="99">
        <v>0.15999999999999998</v>
      </c>
      <c r="AM409" s="99">
        <v>0.15999999999999998</v>
      </c>
      <c r="AN409" s="99">
        <v>0.15999999999999998</v>
      </c>
      <c r="AO409" s="99">
        <v>0.15999999999999998</v>
      </c>
      <c r="AP409" s="99">
        <v>0.15999999999999998</v>
      </c>
      <c r="AQ409" s="99">
        <v>0.15999999999999998</v>
      </c>
      <c r="AR409" s="99">
        <v>0.15999999999999998</v>
      </c>
      <c r="AS409" s="99">
        <v>0.15999999999999998</v>
      </c>
      <c r="AT409" s="99">
        <v>0.15999999999999998</v>
      </c>
      <c r="AU409" s="99">
        <v>0.15999999999999998</v>
      </c>
      <c r="AV409" s="99">
        <v>0.15999999999999998</v>
      </c>
      <c r="AW409" s="99">
        <v>0.15999999999999998</v>
      </c>
      <c r="AX409" s="99">
        <v>0.15999999999999998</v>
      </c>
      <c r="AY409" s="99">
        <v>0.15999999999999998</v>
      </c>
      <c r="AZ409" s="99">
        <v>0.15999999999999998</v>
      </c>
      <c r="BA409" s="99">
        <v>0.15999999999999998</v>
      </c>
      <c r="BB409" s="99">
        <v>0.15999999999999998</v>
      </c>
      <c r="BC409" s="99">
        <v>0.15999999999999998</v>
      </c>
      <c r="BD409" s="99">
        <v>0.15999999999999998</v>
      </c>
      <c r="BE409" s="99">
        <v>0.15999999999999998</v>
      </c>
      <c r="BF409" s="99">
        <v>0.15999999999999998</v>
      </c>
      <c r="BG409" s="99">
        <v>0.15999999999999998</v>
      </c>
      <c r="BH409" s="99">
        <v>0.15999999999999998</v>
      </c>
      <c r="BI409" s="99">
        <v>0.15999999999999998</v>
      </c>
      <c r="BJ409" s="99">
        <v>0.15999999999999998</v>
      </c>
      <c r="BK409" s="99">
        <v>0.15999999999999998</v>
      </c>
      <c r="BL409" s="99">
        <v>0.15999999999999998</v>
      </c>
      <c r="BM409" s="99">
        <v>0.15999999999999998</v>
      </c>
      <c r="BN409" s="99">
        <v>0.15999999999999998</v>
      </c>
      <c r="BO409" s="99">
        <v>0.15999999999999998</v>
      </c>
      <c r="BP409" s="99">
        <v>0.15999999999999998</v>
      </c>
      <c r="BR409"/>
      <c r="BS409"/>
    </row>
    <row r="410" spans="2:71" outlineLevel="1">
      <c r="E410" s="63" t="s">
        <v>336</v>
      </c>
      <c r="G410" s="60" t="s">
        <v>349</v>
      </c>
      <c r="J410" t="s">
        <v>86</v>
      </c>
      <c r="R410" s="233">
        <v>1</v>
      </c>
      <c r="S410" s="233">
        <v>1</v>
      </c>
      <c r="T410" s="233">
        <v>1</v>
      </c>
      <c r="U410" s="233">
        <v>2</v>
      </c>
      <c r="V410" s="233">
        <v>2.2000000000000002</v>
      </c>
      <c r="W410" s="233">
        <v>1.7</v>
      </c>
      <c r="X410" s="233">
        <v>1.7</v>
      </c>
      <c r="Y410" s="233">
        <v>1.7</v>
      </c>
      <c r="Z410" s="233">
        <v>1.7</v>
      </c>
      <c r="AA410" s="233">
        <v>1.7</v>
      </c>
      <c r="AB410" s="233">
        <v>1.7</v>
      </c>
      <c r="AC410" s="233">
        <v>1.7</v>
      </c>
      <c r="AD410" s="233">
        <v>1.7</v>
      </c>
      <c r="AE410" s="233">
        <v>1.7</v>
      </c>
      <c r="AF410" s="233">
        <v>1.7</v>
      </c>
      <c r="AG410" s="233">
        <v>1.7</v>
      </c>
      <c r="AH410" s="233">
        <v>1.7</v>
      </c>
      <c r="AI410" s="233">
        <v>1.7</v>
      </c>
      <c r="AJ410" s="99">
        <f t="shared" ref="AJ410:BN410" si="289">AI410</f>
        <v>1.7</v>
      </c>
      <c r="AK410" s="99">
        <f t="shared" si="289"/>
        <v>1.7</v>
      </c>
      <c r="AL410" s="99">
        <f t="shared" si="289"/>
        <v>1.7</v>
      </c>
      <c r="AM410" s="99">
        <f t="shared" si="289"/>
        <v>1.7</v>
      </c>
      <c r="AN410" s="99">
        <f t="shared" si="289"/>
        <v>1.7</v>
      </c>
      <c r="AO410" s="99">
        <f t="shared" si="289"/>
        <v>1.7</v>
      </c>
      <c r="AP410" s="99">
        <f t="shared" si="289"/>
        <v>1.7</v>
      </c>
      <c r="AQ410" s="99">
        <f t="shared" si="289"/>
        <v>1.7</v>
      </c>
      <c r="AR410" s="99">
        <f t="shared" si="289"/>
        <v>1.7</v>
      </c>
      <c r="AS410" s="99">
        <f t="shared" si="289"/>
        <v>1.7</v>
      </c>
      <c r="AT410" s="99">
        <f t="shared" si="289"/>
        <v>1.7</v>
      </c>
      <c r="AU410" s="99">
        <f t="shared" si="289"/>
        <v>1.7</v>
      </c>
      <c r="AV410" s="99">
        <f t="shared" si="289"/>
        <v>1.7</v>
      </c>
      <c r="AW410" s="99">
        <f t="shared" si="289"/>
        <v>1.7</v>
      </c>
      <c r="AX410" s="99">
        <f t="shared" si="289"/>
        <v>1.7</v>
      </c>
      <c r="AY410" s="99">
        <f t="shared" si="289"/>
        <v>1.7</v>
      </c>
      <c r="AZ410" s="99">
        <f t="shared" si="289"/>
        <v>1.7</v>
      </c>
      <c r="BA410" s="99">
        <f t="shared" si="289"/>
        <v>1.7</v>
      </c>
      <c r="BB410" s="99">
        <f t="shared" si="289"/>
        <v>1.7</v>
      </c>
      <c r="BC410" s="99">
        <f t="shared" si="289"/>
        <v>1.7</v>
      </c>
      <c r="BD410" s="99">
        <f t="shared" si="289"/>
        <v>1.7</v>
      </c>
      <c r="BE410" s="99">
        <f t="shared" si="289"/>
        <v>1.7</v>
      </c>
      <c r="BF410" s="99">
        <f t="shared" si="289"/>
        <v>1.7</v>
      </c>
      <c r="BG410" s="99">
        <f t="shared" si="289"/>
        <v>1.7</v>
      </c>
      <c r="BH410" s="99">
        <f t="shared" si="289"/>
        <v>1.7</v>
      </c>
      <c r="BI410" s="99">
        <f t="shared" si="289"/>
        <v>1.7</v>
      </c>
      <c r="BJ410" s="99">
        <f t="shared" si="289"/>
        <v>1.7</v>
      </c>
      <c r="BK410" s="99">
        <f t="shared" si="289"/>
        <v>1.7</v>
      </c>
      <c r="BL410" s="99">
        <f t="shared" si="289"/>
        <v>1.7</v>
      </c>
      <c r="BM410" s="99">
        <f t="shared" si="289"/>
        <v>1.7</v>
      </c>
      <c r="BN410" s="99">
        <f t="shared" si="289"/>
        <v>1.7</v>
      </c>
      <c r="BO410" s="99">
        <f>BN410</f>
        <v>1.7</v>
      </c>
      <c r="BP410" s="99">
        <f>BO410</f>
        <v>1.7</v>
      </c>
      <c r="BR410"/>
      <c r="BS410"/>
    </row>
    <row r="411" spans="2:71" outlineLevel="1">
      <c r="E411" s="100" t="s">
        <v>272</v>
      </c>
      <c r="G411" s="116"/>
      <c r="J411" t="s">
        <v>86</v>
      </c>
      <c r="R411" s="191">
        <f>(1+R410)/(1+R409*R410)</f>
        <v>2</v>
      </c>
      <c r="S411" s="191">
        <f t="shared" ref="S411:AV411" si="290">(1+S410)/(1+S409*S410)</f>
        <v>2</v>
      </c>
      <c r="T411" s="191">
        <f t="shared" si="290"/>
        <v>2</v>
      </c>
      <c r="U411" s="191">
        <f t="shared" si="290"/>
        <v>2.8195488721804511</v>
      </c>
      <c r="V411" s="191">
        <f t="shared" si="290"/>
        <v>2.8050490883590462</v>
      </c>
      <c r="W411" s="191">
        <f t="shared" si="290"/>
        <v>2.3211829436038514</v>
      </c>
      <c r="X411" s="191">
        <f t="shared" si="290"/>
        <v>2.2174770039421814</v>
      </c>
      <c r="Y411" s="191">
        <f t="shared" si="290"/>
        <v>2.1226415094339623</v>
      </c>
      <c r="Z411" s="191">
        <f t="shared" si="290"/>
        <v>2.1226415094339623</v>
      </c>
      <c r="AA411" s="191">
        <f t="shared" si="290"/>
        <v>2.1226415094339623</v>
      </c>
      <c r="AB411" s="191">
        <f t="shared" si="290"/>
        <v>2.1226415094339623</v>
      </c>
      <c r="AC411" s="191">
        <f t="shared" si="290"/>
        <v>2.1226415094339623</v>
      </c>
      <c r="AD411" s="191">
        <f t="shared" si="290"/>
        <v>2.1226415094339623</v>
      </c>
      <c r="AE411" s="191">
        <f t="shared" si="290"/>
        <v>2.1226415094339623</v>
      </c>
      <c r="AF411" s="191">
        <f t="shared" si="290"/>
        <v>2.1226415094339623</v>
      </c>
      <c r="AG411" s="191">
        <f t="shared" si="290"/>
        <v>2.1226415094339623</v>
      </c>
      <c r="AH411" s="191">
        <f t="shared" si="290"/>
        <v>2.1226415094339623</v>
      </c>
      <c r="AI411" s="191">
        <f t="shared" si="290"/>
        <v>2.1226415094339623</v>
      </c>
      <c r="AJ411" s="191">
        <f t="shared" si="290"/>
        <v>2.1226415094339623</v>
      </c>
      <c r="AK411" s="191">
        <f t="shared" si="290"/>
        <v>2.1226415094339623</v>
      </c>
      <c r="AL411" s="191">
        <f t="shared" si="290"/>
        <v>2.1226415094339623</v>
      </c>
      <c r="AM411" s="191">
        <f t="shared" si="290"/>
        <v>2.1226415094339623</v>
      </c>
      <c r="AN411" s="191">
        <f t="shared" si="290"/>
        <v>2.1226415094339623</v>
      </c>
      <c r="AO411" s="191">
        <f t="shared" si="290"/>
        <v>2.1226415094339623</v>
      </c>
      <c r="AP411" s="191">
        <f t="shared" si="290"/>
        <v>2.1226415094339623</v>
      </c>
      <c r="AQ411" s="191">
        <f t="shared" si="290"/>
        <v>2.1226415094339623</v>
      </c>
      <c r="AR411" s="191">
        <f t="shared" si="290"/>
        <v>2.1226415094339623</v>
      </c>
      <c r="AS411" s="191">
        <f t="shared" si="290"/>
        <v>2.1226415094339623</v>
      </c>
      <c r="AT411" s="191">
        <f t="shared" si="290"/>
        <v>2.1226415094339623</v>
      </c>
      <c r="AU411" s="191">
        <f t="shared" si="290"/>
        <v>2.1226415094339623</v>
      </c>
      <c r="AV411" s="191">
        <f t="shared" si="290"/>
        <v>2.1226415094339623</v>
      </c>
      <c r="AW411" s="191">
        <f t="shared" ref="AW411:BM411" si="291">(1+AW410)/(1+AW409*AW410)</f>
        <v>2.1226415094339623</v>
      </c>
      <c r="AX411" s="191">
        <f t="shared" si="291"/>
        <v>2.1226415094339623</v>
      </c>
      <c r="AY411" s="191">
        <f t="shared" si="291"/>
        <v>2.1226415094339623</v>
      </c>
      <c r="AZ411" s="191">
        <f t="shared" si="291"/>
        <v>2.1226415094339623</v>
      </c>
      <c r="BA411" s="191">
        <f t="shared" si="291"/>
        <v>2.1226415094339623</v>
      </c>
      <c r="BB411" s="191">
        <f t="shared" si="291"/>
        <v>2.1226415094339623</v>
      </c>
      <c r="BC411" s="191">
        <f t="shared" si="291"/>
        <v>2.1226415094339623</v>
      </c>
      <c r="BD411" s="191">
        <f t="shared" si="291"/>
        <v>2.1226415094339623</v>
      </c>
      <c r="BE411" s="191">
        <f t="shared" si="291"/>
        <v>2.1226415094339623</v>
      </c>
      <c r="BF411" s="191">
        <f t="shared" si="291"/>
        <v>2.1226415094339623</v>
      </c>
      <c r="BG411" s="191">
        <f t="shared" si="291"/>
        <v>2.1226415094339623</v>
      </c>
      <c r="BH411" s="191">
        <f t="shared" si="291"/>
        <v>2.1226415094339623</v>
      </c>
      <c r="BI411" s="191">
        <f t="shared" si="291"/>
        <v>2.1226415094339623</v>
      </c>
      <c r="BJ411" s="191">
        <f t="shared" si="291"/>
        <v>2.1226415094339623</v>
      </c>
      <c r="BK411" s="191">
        <f t="shared" si="291"/>
        <v>2.1226415094339623</v>
      </c>
      <c r="BL411" s="191">
        <f t="shared" si="291"/>
        <v>2.1226415094339623</v>
      </c>
      <c r="BM411" s="191">
        <f t="shared" si="291"/>
        <v>2.1226415094339623</v>
      </c>
      <c r="BN411" s="191">
        <f>(1+BN410)/(1+BN409*BN410)</f>
        <v>2.1226415094339623</v>
      </c>
      <c r="BO411" s="191">
        <f>(1+BO410)/(1+BO409*BO410)</f>
        <v>2.1226415094339623</v>
      </c>
      <c r="BP411" s="191">
        <f>(1+BP410)/(1+BP409*BP410)</f>
        <v>2.1226415094339623</v>
      </c>
      <c r="BR411"/>
      <c r="BS411"/>
    </row>
    <row r="412" spans="2:71" outlineLevel="1">
      <c r="E412" s="63" t="s">
        <v>337</v>
      </c>
      <c r="G412" s="116"/>
      <c r="J412" t="s">
        <v>86</v>
      </c>
      <c r="K412" s="103" t="str">
        <f t="array" ref="K412">IF(OR(L412:BM412&lt;0,L412:BM412&gt;1),"error","ok")</f>
        <v>ok</v>
      </c>
      <c r="P412" s="71"/>
      <c r="R412" s="75">
        <f t="shared" ref="R412:AV412" si="292">R411*R409</f>
        <v>0</v>
      </c>
      <c r="S412" s="75">
        <f t="shared" si="292"/>
        <v>0</v>
      </c>
      <c r="T412" s="75">
        <f t="shared" si="292"/>
        <v>0</v>
      </c>
      <c r="U412" s="75">
        <f t="shared" si="292"/>
        <v>9.0225563909774417E-2</v>
      </c>
      <c r="V412" s="75">
        <f t="shared" si="292"/>
        <v>0.17952314165497893</v>
      </c>
      <c r="W412" s="75">
        <f t="shared" si="292"/>
        <v>0.22283356258596967</v>
      </c>
      <c r="X412" s="75">
        <f t="shared" si="292"/>
        <v>0.28383705650459917</v>
      </c>
      <c r="Y412" s="75">
        <f t="shared" si="292"/>
        <v>0.33962264150943394</v>
      </c>
      <c r="Z412" s="75">
        <f t="shared" si="292"/>
        <v>0.33962264150943394</v>
      </c>
      <c r="AA412" s="75">
        <f t="shared" si="292"/>
        <v>0.33962264150943394</v>
      </c>
      <c r="AB412" s="75">
        <f t="shared" si="292"/>
        <v>0.33962264150943394</v>
      </c>
      <c r="AC412" s="75">
        <f t="shared" si="292"/>
        <v>0.33962264150943394</v>
      </c>
      <c r="AD412" s="75">
        <f t="shared" si="292"/>
        <v>0.33962264150943394</v>
      </c>
      <c r="AE412" s="75">
        <f t="shared" si="292"/>
        <v>0.33962264150943394</v>
      </c>
      <c r="AF412" s="75">
        <f t="shared" si="292"/>
        <v>0.33962264150943394</v>
      </c>
      <c r="AG412" s="75">
        <f t="shared" si="292"/>
        <v>0.33962264150943394</v>
      </c>
      <c r="AH412" s="75">
        <f t="shared" si="292"/>
        <v>0.33962264150943394</v>
      </c>
      <c r="AI412" s="75">
        <f t="shared" si="292"/>
        <v>0.33962264150943394</v>
      </c>
      <c r="AJ412" s="75">
        <f t="shared" si="292"/>
        <v>0.33962264150943394</v>
      </c>
      <c r="AK412" s="75">
        <f t="shared" si="292"/>
        <v>0.33962264150943394</v>
      </c>
      <c r="AL412" s="75">
        <f t="shared" si="292"/>
        <v>0.33962264150943394</v>
      </c>
      <c r="AM412" s="75">
        <f t="shared" si="292"/>
        <v>0.33962264150943394</v>
      </c>
      <c r="AN412" s="75">
        <f t="shared" si="292"/>
        <v>0.33962264150943394</v>
      </c>
      <c r="AO412" s="75">
        <f t="shared" si="292"/>
        <v>0.33962264150943394</v>
      </c>
      <c r="AP412" s="75">
        <f t="shared" si="292"/>
        <v>0.33962264150943394</v>
      </c>
      <c r="AQ412" s="75">
        <f t="shared" si="292"/>
        <v>0.33962264150943394</v>
      </c>
      <c r="AR412" s="75">
        <f t="shared" si="292"/>
        <v>0.33962264150943394</v>
      </c>
      <c r="AS412" s="75">
        <f t="shared" si="292"/>
        <v>0.33962264150943394</v>
      </c>
      <c r="AT412" s="75">
        <f t="shared" si="292"/>
        <v>0.33962264150943394</v>
      </c>
      <c r="AU412" s="75">
        <f t="shared" si="292"/>
        <v>0.33962264150943394</v>
      </c>
      <c r="AV412" s="75">
        <f t="shared" si="292"/>
        <v>0.33962264150943394</v>
      </c>
      <c r="AW412" s="75">
        <f t="shared" ref="AW412:BM412" si="293">AW411*AW409</f>
        <v>0.33962264150943394</v>
      </c>
      <c r="AX412" s="75">
        <f t="shared" si="293"/>
        <v>0.33962264150943394</v>
      </c>
      <c r="AY412" s="75">
        <f t="shared" si="293"/>
        <v>0.33962264150943394</v>
      </c>
      <c r="AZ412" s="75">
        <f t="shared" si="293"/>
        <v>0.33962264150943394</v>
      </c>
      <c r="BA412" s="75">
        <f t="shared" si="293"/>
        <v>0.33962264150943394</v>
      </c>
      <c r="BB412" s="75">
        <f t="shared" si="293"/>
        <v>0.33962264150943394</v>
      </c>
      <c r="BC412" s="75">
        <f t="shared" si="293"/>
        <v>0.33962264150943394</v>
      </c>
      <c r="BD412" s="75">
        <f t="shared" si="293"/>
        <v>0.33962264150943394</v>
      </c>
      <c r="BE412" s="75">
        <f t="shared" si="293"/>
        <v>0.33962264150943394</v>
      </c>
      <c r="BF412" s="75">
        <f t="shared" si="293"/>
        <v>0.33962264150943394</v>
      </c>
      <c r="BG412" s="75">
        <f t="shared" si="293"/>
        <v>0.33962264150943394</v>
      </c>
      <c r="BH412" s="75">
        <f t="shared" si="293"/>
        <v>0.33962264150943394</v>
      </c>
      <c r="BI412" s="75">
        <f t="shared" si="293"/>
        <v>0.33962264150943394</v>
      </c>
      <c r="BJ412" s="75">
        <f t="shared" si="293"/>
        <v>0.33962264150943394</v>
      </c>
      <c r="BK412" s="75">
        <f t="shared" si="293"/>
        <v>0.33962264150943394</v>
      </c>
      <c r="BL412" s="75">
        <f t="shared" si="293"/>
        <v>0.33962264150943394</v>
      </c>
      <c r="BM412" s="75">
        <f t="shared" si="293"/>
        <v>0.33962264150943394</v>
      </c>
      <c r="BN412" s="75">
        <f>BN411*BN409</f>
        <v>0.33962264150943394</v>
      </c>
      <c r="BO412" s="75">
        <f>BO411*BO409</f>
        <v>0.33962264150943394</v>
      </c>
      <c r="BP412" s="75">
        <f>BP411*BP409</f>
        <v>0.33962264150943394</v>
      </c>
      <c r="BR412"/>
      <c r="BS412"/>
    </row>
    <row r="413" spans="2:71" outlineLevel="1">
      <c r="E413" s="63" t="s">
        <v>338</v>
      </c>
      <c r="G413" s="116"/>
      <c r="J413" t="s">
        <v>86</v>
      </c>
      <c r="K413" s="103" t="str">
        <f t="array" ref="K413">IF(OR(L413:BM413&lt;0,L413:BM413&gt;1),"error","ok")</f>
        <v>ok</v>
      </c>
      <c r="R413" s="75">
        <f t="shared" ref="R413:AV413" si="294">1-R412</f>
        <v>1</v>
      </c>
      <c r="S413" s="75">
        <f t="shared" si="294"/>
        <v>1</v>
      </c>
      <c r="T413" s="75">
        <f t="shared" si="294"/>
        <v>1</v>
      </c>
      <c r="U413" s="75">
        <f t="shared" si="294"/>
        <v>0.90977443609022557</v>
      </c>
      <c r="V413" s="75">
        <f t="shared" si="294"/>
        <v>0.82047685834502104</v>
      </c>
      <c r="W413" s="75">
        <f t="shared" si="294"/>
        <v>0.77716643741403035</v>
      </c>
      <c r="X413" s="75">
        <f t="shared" si="294"/>
        <v>0.71616294349540088</v>
      </c>
      <c r="Y413" s="75">
        <f t="shared" si="294"/>
        <v>0.66037735849056611</v>
      </c>
      <c r="Z413" s="75">
        <f t="shared" si="294"/>
        <v>0.66037735849056611</v>
      </c>
      <c r="AA413" s="75">
        <f t="shared" si="294"/>
        <v>0.66037735849056611</v>
      </c>
      <c r="AB413" s="75">
        <f t="shared" si="294"/>
        <v>0.66037735849056611</v>
      </c>
      <c r="AC413" s="75">
        <f t="shared" si="294"/>
        <v>0.66037735849056611</v>
      </c>
      <c r="AD413" s="75">
        <f t="shared" si="294"/>
        <v>0.66037735849056611</v>
      </c>
      <c r="AE413" s="75">
        <f t="shared" si="294"/>
        <v>0.66037735849056611</v>
      </c>
      <c r="AF413" s="75">
        <f t="shared" si="294"/>
        <v>0.66037735849056611</v>
      </c>
      <c r="AG413" s="75">
        <f t="shared" si="294"/>
        <v>0.66037735849056611</v>
      </c>
      <c r="AH413" s="75">
        <f t="shared" si="294"/>
        <v>0.66037735849056611</v>
      </c>
      <c r="AI413" s="75">
        <f t="shared" si="294"/>
        <v>0.66037735849056611</v>
      </c>
      <c r="AJ413" s="75">
        <f t="shared" si="294"/>
        <v>0.66037735849056611</v>
      </c>
      <c r="AK413" s="75">
        <f t="shared" si="294"/>
        <v>0.66037735849056611</v>
      </c>
      <c r="AL413" s="75">
        <f t="shared" si="294"/>
        <v>0.66037735849056611</v>
      </c>
      <c r="AM413" s="75">
        <f t="shared" si="294"/>
        <v>0.66037735849056611</v>
      </c>
      <c r="AN413" s="75">
        <f t="shared" si="294"/>
        <v>0.66037735849056611</v>
      </c>
      <c r="AO413" s="75">
        <f t="shared" si="294"/>
        <v>0.66037735849056611</v>
      </c>
      <c r="AP413" s="75">
        <f t="shared" si="294"/>
        <v>0.66037735849056611</v>
      </c>
      <c r="AQ413" s="75">
        <f t="shared" si="294"/>
        <v>0.66037735849056611</v>
      </c>
      <c r="AR413" s="75">
        <f t="shared" si="294"/>
        <v>0.66037735849056611</v>
      </c>
      <c r="AS413" s="75">
        <f t="shared" si="294"/>
        <v>0.66037735849056611</v>
      </c>
      <c r="AT413" s="75">
        <f t="shared" si="294"/>
        <v>0.66037735849056611</v>
      </c>
      <c r="AU413" s="75">
        <f t="shared" si="294"/>
        <v>0.66037735849056611</v>
      </c>
      <c r="AV413" s="75">
        <f t="shared" si="294"/>
        <v>0.66037735849056611</v>
      </c>
      <c r="AW413" s="75">
        <f t="shared" ref="AW413:BM413" si="295">1-AW412</f>
        <v>0.66037735849056611</v>
      </c>
      <c r="AX413" s="75">
        <f t="shared" si="295"/>
        <v>0.66037735849056611</v>
      </c>
      <c r="AY413" s="75">
        <f t="shared" si="295"/>
        <v>0.66037735849056611</v>
      </c>
      <c r="AZ413" s="75">
        <f t="shared" si="295"/>
        <v>0.66037735849056611</v>
      </c>
      <c r="BA413" s="75">
        <f t="shared" si="295"/>
        <v>0.66037735849056611</v>
      </c>
      <c r="BB413" s="75">
        <f t="shared" si="295"/>
        <v>0.66037735849056611</v>
      </c>
      <c r="BC413" s="75">
        <f t="shared" si="295"/>
        <v>0.66037735849056611</v>
      </c>
      <c r="BD413" s="75">
        <f t="shared" si="295"/>
        <v>0.66037735849056611</v>
      </c>
      <c r="BE413" s="75">
        <f t="shared" si="295"/>
        <v>0.66037735849056611</v>
      </c>
      <c r="BF413" s="75">
        <f t="shared" si="295"/>
        <v>0.66037735849056611</v>
      </c>
      <c r="BG413" s="75">
        <f t="shared" si="295"/>
        <v>0.66037735849056611</v>
      </c>
      <c r="BH413" s="75">
        <f t="shared" si="295"/>
        <v>0.66037735849056611</v>
      </c>
      <c r="BI413" s="75">
        <f t="shared" si="295"/>
        <v>0.66037735849056611</v>
      </c>
      <c r="BJ413" s="75">
        <f t="shared" si="295"/>
        <v>0.66037735849056611</v>
      </c>
      <c r="BK413" s="75">
        <f t="shared" si="295"/>
        <v>0.66037735849056611</v>
      </c>
      <c r="BL413" s="75">
        <f t="shared" si="295"/>
        <v>0.66037735849056611</v>
      </c>
      <c r="BM413" s="75">
        <f t="shared" si="295"/>
        <v>0.66037735849056611</v>
      </c>
      <c r="BN413" s="75">
        <f>1-BN412</f>
        <v>0.66037735849056611</v>
      </c>
      <c r="BO413" s="75">
        <f>1-BO412</f>
        <v>0.66037735849056611</v>
      </c>
      <c r="BP413" s="75">
        <f>1-BP412</f>
        <v>0.66037735849056611</v>
      </c>
      <c r="BR413"/>
      <c r="BS413"/>
    </row>
    <row r="414" spans="2:71" outlineLevel="1">
      <c r="G414" s="116"/>
      <c r="BR414"/>
      <c r="BS414"/>
    </row>
    <row r="415" spans="2:71" outlineLevel="1">
      <c r="E415" s="101" t="s">
        <v>273</v>
      </c>
      <c r="G415" s="116"/>
      <c r="BR415"/>
      <c r="BS415"/>
    </row>
    <row r="416" spans="2:71" outlineLevel="1">
      <c r="E416" s="100" t="s">
        <v>270</v>
      </c>
      <c r="G416" s="116"/>
      <c r="J416" t="s">
        <v>86</v>
      </c>
      <c r="K416" s="103" t="str">
        <f t="array" ref="K416">IF(OR(L416:BM416&lt;0,L416:BM416&gt;1),"error","ok")</f>
        <v>ok</v>
      </c>
      <c r="R416" s="126">
        <f t="shared" ref="R416:BM416" si="296">(1-R409)/(R406-1)</f>
        <v>0.5</v>
      </c>
      <c r="S416" s="126">
        <f t="shared" si="296"/>
        <v>0.5</v>
      </c>
      <c r="T416" s="126">
        <f t="shared" si="296"/>
        <v>0.5</v>
      </c>
      <c r="U416" s="126">
        <f t="shared" si="296"/>
        <v>0.48399999999999999</v>
      </c>
      <c r="V416" s="126">
        <f t="shared" si="296"/>
        <v>0.46800000000000003</v>
      </c>
      <c r="W416" s="126">
        <f t="shared" si="296"/>
        <v>0.45200000000000001</v>
      </c>
      <c r="X416" s="126">
        <f t="shared" si="296"/>
        <v>0.436</v>
      </c>
      <c r="Y416" s="126">
        <f t="shared" si="296"/>
        <v>0.42000000000000004</v>
      </c>
      <c r="Z416" s="126">
        <f t="shared" si="296"/>
        <v>0.42000000000000004</v>
      </c>
      <c r="AA416" s="126">
        <f t="shared" si="296"/>
        <v>0.42000000000000004</v>
      </c>
      <c r="AB416" s="126">
        <f t="shared" si="296"/>
        <v>0.42000000000000004</v>
      </c>
      <c r="AC416" s="126">
        <f t="shared" si="296"/>
        <v>0.42000000000000004</v>
      </c>
      <c r="AD416" s="126">
        <f t="shared" si="296"/>
        <v>0.42000000000000004</v>
      </c>
      <c r="AE416" s="126">
        <f t="shared" si="296"/>
        <v>0.42000000000000004</v>
      </c>
      <c r="AF416" s="126">
        <f t="shared" si="296"/>
        <v>0.42000000000000004</v>
      </c>
      <c r="AG416" s="126">
        <f t="shared" si="296"/>
        <v>0.42000000000000004</v>
      </c>
      <c r="AH416" s="126">
        <f t="shared" si="296"/>
        <v>0.42000000000000004</v>
      </c>
      <c r="AI416" s="126">
        <f t="shared" si="296"/>
        <v>0.42000000000000004</v>
      </c>
      <c r="AJ416" s="126">
        <f t="shared" si="296"/>
        <v>0.42000000000000004</v>
      </c>
      <c r="AK416" s="126">
        <f t="shared" si="296"/>
        <v>0.42000000000000004</v>
      </c>
      <c r="AL416" s="126">
        <f t="shared" si="296"/>
        <v>0.42000000000000004</v>
      </c>
      <c r="AM416" s="126">
        <f t="shared" si="296"/>
        <v>0.42000000000000004</v>
      </c>
      <c r="AN416" s="126">
        <f t="shared" si="296"/>
        <v>0.42000000000000004</v>
      </c>
      <c r="AO416" s="126">
        <f t="shared" si="296"/>
        <v>0.42000000000000004</v>
      </c>
      <c r="AP416" s="126">
        <f t="shared" si="296"/>
        <v>0.42000000000000004</v>
      </c>
      <c r="AQ416" s="126">
        <f t="shared" si="296"/>
        <v>0.42000000000000004</v>
      </c>
      <c r="AR416" s="126">
        <f t="shared" si="296"/>
        <v>0.42000000000000004</v>
      </c>
      <c r="AS416" s="126">
        <f t="shared" si="296"/>
        <v>0.42000000000000004</v>
      </c>
      <c r="AT416" s="126">
        <f t="shared" si="296"/>
        <v>0.42000000000000004</v>
      </c>
      <c r="AU416" s="126">
        <f t="shared" si="296"/>
        <v>0.42000000000000004</v>
      </c>
      <c r="AV416" s="126">
        <f t="shared" si="296"/>
        <v>0.42000000000000004</v>
      </c>
      <c r="AW416" s="126">
        <f t="shared" si="296"/>
        <v>0.42000000000000004</v>
      </c>
      <c r="AX416" s="126">
        <f t="shared" si="296"/>
        <v>0.42000000000000004</v>
      </c>
      <c r="AY416" s="126">
        <f t="shared" si="296"/>
        <v>0.42000000000000004</v>
      </c>
      <c r="AZ416" s="126">
        <f t="shared" si="296"/>
        <v>0.42000000000000004</v>
      </c>
      <c r="BA416" s="126">
        <f t="shared" si="296"/>
        <v>0.42000000000000004</v>
      </c>
      <c r="BB416" s="126">
        <f t="shared" si="296"/>
        <v>0.42000000000000004</v>
      </c>
      <c r="BC416" s="126">
        <f t="shared" si="296"/>
        <v>0.42000000000000004</v>
      </c>
      <c r="BD416" s="126">
        <f t="shared" si="296"/>
        <v>0.42000000000000004</v>
      </c>
      <c r="BE416" s="126">
        <f t="shared" si="296"/>
        <v>0.42000000000000004</v>
      </c>
      <c r="BF416" s="126">
        <f t="shared" si="296"/>
        <v>0.42000000000000004</v>
      </c>
      <c r="BG416" s="126">
        <f t="shared" si="296"/>
        <v>0.42000000000000004</v>
      </c>
      <c r="BH416" s="126">
        <f t="shared" si="296"/>
        <v>0.42000000000000004</v>
      </c>
      <c r="BI416" s="126">
        <f t="shared" si="296"/>
        <v>0.42000000000000004</v>
      </c>
      <c r="BJ416" s="126">
        <f t="shared" si="296"/>
        <v>0.42000000000000004</v>
      </c>
      <c r="BK416" s="126">
        <f t="shared" si="296"/>
        <v>0.42000000000000004</v>
      </c>
      <c r="BL416" s="126">
        <f t="shared" si="296"/>
        <v>0.42000000000000004</v>
      </c>
      <c r="BM416" s="126">
        <f t="shared" si="296"/>
        <v>0.42000000000000004</v>
      </c>
      <c r="BN416" s="126">
        <f>(1-BN409)/(BN406-1)</f>
        <v>0.42000000000000004</v>
      </c>
      <c r="BO416" s="126">
        <f>(1-BO409)/(BO406-1)</f>
        <v>0.42000000000000004</v>
      </c>
      <c r="BP416" s="126">
        <f>(1-BP409)/(BP406-1)</f>
        <v>0.42000000000000004</v>
      </c>
      <c r="BR416"/>
      <c r="BS416"/>
    </row>
    <row r="417" spans="2:71" outlineLevel="1">
      <c r="E417" s="63" t="s">
        <v>336</v>
      </c>
      <c r="G417" s="60" t="s">
        <v>349</v>
      </c>
      <c r="J417" t="s">
        <v>86</v>
      </c>
      <c r="R417" s="189">
        <f>R410</f>
        <v>1</v>
      </c>
      <c r="S417" s="189">
        <f t="shared" ref="S417:BN417" si="297">S410</f>
        <v>1</v>
      </c>
      <c r="T417" s="189">
        <f t="shared" si="297"/>
        <v>1</v>
      </c>
      <c r="U417" s="189">
        <f t="shared" si="297"/>
        <v>2</v>
      </c>
      <c r="V417" s="189">
        <f t="shared" si="297"/>
        <v>2.2000000000000002</v>
      </c>
      <c r="W417" s="189">
        <f t="shared" si="297"/>
        <v>1.7</v>
      </c>
      <c r="X417" s="189">
        <f t="shared" si="297"/>
        <v>1.7</v>
      </c>
      <c r="Y417" s="189">
        <f t="shared" si="297"/>
        <v>1.7</v>
      </c>
      <c r="Z417" s="189">
        <f t="shared" si="297"/>
        <v>1.7</v>
      </c>
      <c r="AA417" s="189">
        <f t="shared" si="297"/>
        <v>1.7</v>
      </c>
      <c r="AB417" s="189">
        <f t="shared" si="297"/>
        <v>1.7</v>
      </c>
      <c r="AC417" s="189">
        <f t="shared" si="297"/>
        <v>1.7</v>
      </c>
      <c r="AD417" s="189">
        <f t="shared" si="297"/>
        <v>1.7</v>
      </c>
      <c r="AE417" s="189">
        <f t="shared" si="297"/>
        <v>1.7</v>
      </c>
      <c r="AF417" s="189">
        <f t="shared" si="297"/>
        <v>1.7</v>
      </c>
      <c r="AG417" s="189">
        <f t="shared" si="297"/>
        <v>1.7</v>
      </c>
      <c r="AH417" s="189">
        <f t="shared" si="297"/>
        <v>1.7</v>
      </c>
      <c r="AI417" s="189">
        <f t="shared" si="297"/>
        <v>1.7</v>
      </c>
      <c r="AJ417" s="189">
        <f t="shared" si="297"/>
        <v>1.7</v>
      </c>
      <c r="AK417" s="189">
        <f t="shared" si="297"/>
        <v>1.7</v>
      </c>
      <c r="AL417" s="189">
        <f t="shared" si="297"/>
        <v>1.7</v>
      </c>
      <c r="AM417" s="189">
        <f t="shared" si="297"/>
        <v>1.7</v>
      </c>
      <c r="AN417" s="189">
        <f t="shared" si="297"/>
        <v>1.7</v>
      </c>
      <c r="AO417" s="189">
        <f t="shared" si="297"/>
        <v>1.7</v>
      </c>
      <c r="AP417" s="189">
        <f t="shared" si="297"/>
        <v>1.7</v>
      </c>
      <c r="AQ417" s="189">
        <f t="shared" si="297"/>
        <v>1.7</v>
      </c>
      <c r="AR417" s="189">
        <f t="shared" si="297"/>
        <v>1.7</v>
      </c>
      <c r="AS417" s="189">
        <f t="shared" si="297"/>
        <v>1.7</v>
      </c>
      <c r="AT417" s="189">
        <f t="shared" si="297"/>
        <v>1.7</v>
      </c>
      <c r="AU417" s="189">
        <f t="shared" si="297"/>
        <v>1.7</v>
      </c>
      <c r="AV417" s="189">
        <f t="shared" si="297"/>
        <v>1.7</v>
      </c>
      <c r="AW417" s="189">
        <f t="shared" si="297"/>
        <v>1.7</v>
      </c>
      <c r="AX417" s="189">
        <f t="shared" si="297"/>
        <v>1.7</v>
      </c>
      <c r="AY417" s="189">
        <f t="shared" si="297"/>
        <v>1.7</v>
      </c>
      <c r="AZ417" s="189">
        <f t="shared" si="297"/>
        <v>1.7</v>
      </c>
      <c r="BA417" s="189">
        <f t="shared" si="297"/>
        <v>1.7</v>
      </c>
      <c r="BB417" s="189">
        <f t="shared" si="297"/>
        <v>1.7</v>
      </c>
      <c r="BC417" s="189">
        <f t="shared" si="297"/>
        <v>1.7</v>
      </c>
      <c r="BD417" s="189">
        <f t="shared" si="297"/>
        <v>1.7</v>
      </c>
      <c r="BE417" s="189">
        <f t="shared" si="297"/>
        <v>1.7</v>
      </c>
      <c r="BF417" s="189">
        <f t="shared" si="297"/>
        <v>1.7</v>
      </c>
      <c r="BG417" s="189">
        <f t="shared" si="297"/>
        <v>1.7</v>
      </c>
      <c r="BH417" s="189">
        <f t="shared" si="297"/>
        <v>1.7</v>
      </c>
      <c r="BI417" s="189">
        <f t="shared" si="297"/>
        <v>1.7</v>
      </c>
      <c r="BJ417" s="189">
        <f t="shared" si="297"/>
        <v>1.7</v>
      </c>
      <c r="BK417" s="189">
        <f t="shared" si="297"/>
        <v>1.7</v>
      </c>
      <c r="BL417" s="189">
        <f t="shared" si="297"/>
        <v>1.7</v>
      </c>
      <c r="BM417" s="189">
        <f t="shared" si="297"/>
        <v>1.7</v>
      </c>
      <c r="BN417" s="189">
        <f t="shared" si="297"/>
        <v>1.7</v>
      </c>
      <c r="BO417" s="189">
        <f>BO410</f>
        <v>1.7</v>
      </c>
      <c r="BP417" s="189">
        <f>BP410</f>
        <v>1.7</v>
      </c>
      <c r="BR417"/>
      <c r="BS417"/>
    </row>
    <row r="418" spans="2:71" outlineLevel="1">
      <c r="E418" s="100" t="s">
        <v>272</v>
      </c>
      <c r="J418" t="s">
        <v>86</v>
      </c>
      <c r="R418" s="191">
        <f t="shared" ref="R418:AV418" si="298">(1+R417)/(1+R416*R417)</f>
        <v>1.3333333333333333</v>
      </c>
      <c r="S418" s="191">
        <f t="shared" si="298"/>
        <v>1.3333333333333333</v>
      </c>
      <c r="T418" s="191">
        <f t="shared" si="298"/>
        <v>1.3333333333333333</v>
      </c>
      <c r="U418" s="191">
        <f t="shared" si="298"/>
        <v>1.524390243902439</v>
      </c>
      <c r="V418" s="191">
        <f t="shared" si="298"/>
        <v>1.5766653527788725</v>
      </c>
      <c r="W418" s="191">
        <f t="shared" si="298"/>
        <v>1.5268038905225063</v>
      </c>
      <c r="X418" s="191">
        <f t="shared" si="298"/>
        <v>1.5506547208821502</v>
      </c>
      <c r="Y418" s="191">
        <f t="shared" si="298"/>
        <v>1.5752625437572929</v>
      </c>
      <c r="Z418" s="191">
        <f t="shared" si="298"/>
        <v>1.5752625437572929</v>
      </c>
      <c r="AA418" s="191">
        <f t="shared" si="298"/>
        <v>1.5752625437572929</v>
      </c>
      <c r="AB418" s="191">
        <f t="shared" si="298"/>
        <v>1.5752625437572929</v>
      </c>
      <c r="AC418" s="191">
        <f t="shared" si="298"/>
        <v>1.5752625437572929</v>
      </c>
      <c r="AD418" s="191">
        <f t="shared" si="298"/>
        <v>1.5752625437572929</v>
      </c>
      <c r="AE418" s="191">
        <f t="shared" si="298"/>
        <v>1.5752625437572929</v>
      </c>
      <c r="AF418" s="191">
        <f t="shared" si="298"/>
        <v>1.5752625437572929</v>
      </c>
      <c r="AG418" s="191">
        <f t="shared" si="298"/>
        <v>1.5752625437572929</v>
      </c>
      <c r="AH418" s="191">
        <f t="shared" si="298"/>
        <v>1.5752625437572929</v>
      </c>
      <c r="AI418" s="191">
        <f t="shared" si="298"/>
        <v>1.5752625437572929</v>
      </c>
      <c r="AJ418" s="191">
        <f t="shared" si="298"/>
        <v>1.5752625437572929</v>
      </c>
      <c r="AK418" s="191">
        <f t="shared" si="298"/>
        <v>1.5752625437572929</v>
      </c>
      <c r="AL418" s="191">
        <f t="shared" si="298"/>
        <v>1.5752625437572929</v>
      </c>
      <c r="AM418" s="191">
        <f t="shared" si="298"/>
        <v>1.5752625437572929</v>
      </c>
      <c r="AN418" s="191">
        <f t="shared" si="298"/>
        <v>1.5752625437572929</v>
      </c>
      <c r="AO418" s="191">
        <f t="shared" si="298"/>
        <v>1.5752625437572929</v>
      </c>
      <c r="AP418" s="191">
        <f t="shared" si="298"/>
        <v>1.5752625437572929</v>
      </c>
      <c r="AQ418" s="191">
        <f t="shared" si="298"/>
        <v>1.5752625437572929</v>
      </c>
      <c r="AR418" s="191">
        <f t="shared" si="298"/>
        <v>1.5752625437572929</v>
      </c>
      <c r="AS418" s="191">
        <f t="shared" si="298"/>
        <v>1.5752625437572929</v>
      </c>
      <c r="AT418" s="191">
        <f t="shared" si="298"/>
        <v>1.5752625437572929</v>
      </c>
      <c r="AU418" s="191">
        <f t="shared" si="298"/>
        <v>1.5752625437572929</v>
      </c>
      <c r="AV418" s="191">
        <f t="shared" si="298"/>
        <v>1.5752625437572929</v>
      </c>
      <c r="AW418" s="191">
        <f t="shared" ref="AW418:BM418" si="299">(1+AW417)/(1+AW416*AW417)</f>
        <v>1.5752625437572929</v>
      </c>
      <c r="AX418" s="191">
        <f t="shared" si="299"/>
        <v>1.5752625437572929</v>
      </c>
      <c r="AY418" s="191">
        <f t="shared" si="299"/>
        <v>1.5752625437572929</v>
      </c>
      <c r="AZ418" s="191">
        <f t="shared" si="299"/>
        <v>1.5752625437572929</v>
      </c>
      <c r="BA418" s="191">
        <f t="shared" si="299"/>
        <v>1.5752625437572929</v>
      </c>
      <c r="BB418" s="191">
        <f t="shared" si="299"/>
        <v>1.5752625437572929</v>
      </c>
      <c r="BC418" s="191">
        <f t="shared" si="299"/>
        <v>1.5752625437572929</v>
      </c>
      <c r="BD418" s="191">
        <f t="shared" si="299"/>
        <v>1.5752625437572929</v>
      </c>
      <c r="BE418" s="191">
        <f t="shared" si="299"/>
        <v>1.5752625437572929</v>
      </c>
      <c r="BF418" s="191">
        <f t="shared" si="299"/>
        <v>1.5752625437572929</v>
      </c>
      <c r="BG418" s="191">
        <f t="shared" si="299"/>
        <v>1.5752625437572929</v>
      </c>
      <c r="BH418" s="191">
        <f t="shared" si="299"/>
        <v>1.5752625437572929</v>
      </c>
      <c r="BI418" s="191">
        <f t="shared" si="299"/>
        <v>1.5752625437572929</v>
      </c>
      <c r="BJ418" s="191">
        <f t="shared" si="299"/>
        <v>1.5752625437572929</v>
      </c>
      <c r="BK418" s="191">
        <f t="shared" si="299"/>
        <v>1.5752625437572929</v>
      </c>
      <c r="BL418" s="191">
        <f t="shared" si="299"/>
        <v>1.5752625437572929</v>
      </c>
      <c r="BM418" s="191">
        <f t="shared" si="299"/>
        <v>1.5752625437572929</v>
      </c>
      <c r="BN418" s="191">
        <f>(1+BN417)/(1+BN416*BN417)</f>
        <v>1.5752625437572929</v>
      </c>
      <c r="BO418" s="191">
        <f>(1+BO417)/(1+BO416*BO417)</f>
        <v>1.5752625437572929</v>
      </c>
      <c r="BP418" s="191">
        <f>(1+BP417)/(1+BP416*BP417)</f>
        <v>1.5752625437572929</v>
      </c>
      <c r="BR418"/>
      <c r="BS418"/>
    </row>
    <row r="419" spans="2:71" outlineLevel="1">
      <c r="E419" s="63" t="s">
        <v>337</v>
      </c>
      <c r="J419" t="s">
        <v>86</v>
      </c>
      <c r="K419" s="103" t="str">
        <f t="array" ref="K419">IF(OR(L419:BM419&lt;0,L419:BM419&gt;1),"error","ok")</f>
        <v>ok</v>
      </c>
      <c r="R419" s="75">
        <f t="shared" ref="R419:AV419" si="300">R418*R416</f>
        <v>0.66666666666666663</v>
      </c>
      <c r="S419" s="75">
        <f t="shared" si="300"/>
        <v>0.66666666666666663</v>
      </c>
      <c r="T419" s="75">
        <f t="shared" si="300"/>
        <v>0.66666666666666663</v>
      </c>
      <c r="U419" s="75">
        <f t="shared" si="300"/>
        <v>0.73780487804878048</v>
      </c>
      <c r="V419" s="75">
        <f t="shared" si="300"/>
        <v>0.73787938510051243</v>
      </c>
      <c r="W419" s="75">
        <f t="shared" si="300"/>
        <v>0.69011535851617289</v>
      </c>
      <c r="X419" s="75">
        <f t="shared" si="300"/>
        <v>0.67608545830461753</v>
      </c>
      <c r="Y419" s="75">
        <f t="shared" si="300"/>
        <v>0.66161026837806314</v>
      </c>
      <c r="Z419" s="75">
        <f t="shared" si="300"/>
        <v>0.66161026837806314</v>
      </c>
      <c r="AA419" s="75">
        <f t="shared" si="300"/>
        <v>0.66161026837806314</v>
      </c>
      <c r="AB419" s="75">
        <f t="shared" si="300"/>
        <v>0.66161026837806314</v>
      </c>
      <c r="AC419" s="75">
        <f t="shared" si="300"/>
        <v>0.66161026837806314</v>
      </c>
      <c r="AD419" s="75">
        <f t="shared" si="300"/>
        <v>0.66161026837806314</v>
      </c>
      <c r="AE419" s="75">
        <f t="shared" si="300"/>
        <v>0.66161026837806314</v>
      </c>
      <c r="AF419" s="75">
        <f t="shared" si="300"/>
        <v>0.66161026837806314</v>
      </c>
      <c r="AG419" s="75">
        <f t="shared" si="300"/>
        <v>0.66161026837806314</v>
      </c>
      <c r="AH419" s="75">
        <f t="shared" si="300"/>
        <v>0.66161026837806314</v>
      </c>
      <c r="AI419" s="75">
        <f t="shared" si="300"/>
        <v>0.66161026837806314</v>
      </c>
      <c r="AJ419" s="75">
        <f t="shared" si="300"/>
        <v>0.66161026837806314</v>
      </c>
      <c r="AK419" s="75">
        <f t="shared" si="300"/>
        <v>0.66161026837806314</v>
      </c>
      <c r="AL419" s="75">
        <f t="shared" si="300"/>
        <v>0.66161026837806314</v>
      </c>
      <c r="AM419" s="75">
        <f t="shared" si="300"/>
        <v>0.66161026837806314</v>
      </c>
      <c r="AN419" s="75">
        <f t="shared" si="300"/>
        <v>0.66161026837806314</v>
      </c>
      <c r="AO419" s="75">
        <f t="shared" si="300"/>
        <v>0.66161026837806314</v>
      </c>
      <c r="AP419" s="75">
        <f t="shared" si="300"/>
        <v>0.66161026837806314</v>
      </c>
      <c r="AQ419" s="75">
        <f t="shared" si="300"/>
        <v>0.66161026837806314</v>
      </c>
      <c r="AR419" s="75">
        <f t="shared" si="300"/>
        <v>0.66161026837806314</v>
      </c>
      <c r="AS419" s="75">
        <f t="shared" si="300"/>
        <v>0.66161026837806314</v>
      </c>
      <c r="AT419" s="75">
        <f t="shared" si="300"/>
        <v>0.66161026837806314</v>
      </c>
      <c r="AU419" s="75">
        <f t="shared" si="300"/>
        <v>0.66161026837806314</v>
      </c>
      <c r="AV419" s="75">
        <f t="shared" si="300"/>
        <v>0.66161026837806314</v>
      </c>
      <c r="AW419" s="75">
        <f t="shared" ref="AW419:BM419" si="301">AW418*AW416</f>
        <v>0.66161026837806314</v>
      </c>
      <c r="AX419" s="75">
        <f t="shared" si="301"/>
        <v>0.66161026837806314</v>
      </c>
      <c r="AY419" s="75">
        <f t="shared" si="301"/>
        <v>0.66161026837806314</v>
      </c>
      <c r="AZ419" s="75">
        <f t="shared" si="301"/>
        <v>0.66161026837806314</v>
      </c>
      <c r="BA419" s="75">
        <f t="shared" si="301"/>
        <v>0.66161026837806314</v>
      </c>
      <c r="BB419" s="75">
        <f t="shared" si="301"/>
        <v>0.66161026837806314</v>
      </c>
      <c r="BC419" s="75">
        <f t="shared" si="301"/>
        <v>0.66161026837806314</v>
      </c>
      <c r="BD419" s="75">
        <f t="shared" si="301"/>
        <v>0.66161026837806314</v>
      </c>
      <c r="BE419" s="75">
        <f t="shared" si="301"/>
        <v>0.66161026837806314</v>
      </c>
      <c r="BF419" s="75">
        <f t="shared" si="301"/>
        <v>0.66161026837806314</v>
      </c>
      <c r="BG419" s="75">
        <f t="shared" si="301"/>
        <v>0.66161026837806314</v>
      </c>
      <c r="BH419" s="75">
        <f t="shared" si="301"/>
        <v>0.66161026837806314</v>
      </c>
      <c r="BI419" s="75">
        <f t="shared" si="301"/>
        <v>0.66161026837806314</v>
      </c>
      <c r="BJ419" s="75">
        <f t="shared" si="301"/>
        <v>0.66161026837806314</v>
      </c>
      <c r="BK419" s="75">
        <f t="shared" si="301"/>
        <v>0.66161026837806314</v>
      </c>
      <c r="BL419" s="75">
        <f t="shared" si="301"/>
        <v>0.66161026837806314</v>
      </c>
      <c r="BM419" s="75">
        <f t="shared" si="301"/>
        <v>0.66161026837806314</v>
      </c>
      <c r="BN419" s="75">
        <f>BN418*BN416</f>
        <v>0.66161026837806314</v>
      </c>
      <c r="BO419" s="75">
        <f>BO418*BO416</f>
        <v>0.66161026837806314</v>
      </c>
      <c r="BP419" s="75">
        <f>BP418*BP416</f>
        <v>0.66161026837806314</v>
      </c>
      <c r="BR419"/>
      <c r="BS419"/>
    </row>
    <row r="420" spans="2:71" outlineLevel="1">
      <c r="E420" s="63" t="s">
        <v>338</v>
      </c>
      <c r="J420" t="s">
        <v>86</v>
      </c>
      <c r="K420" s="103" t="str">
        <f t="array" ref="K420">IF(OR(L420:BM420&lt;0,L420:BM420&gt;1),"error","ok")</f>
        <v>ok</v>
      </c>
      <c r="R420" s="75">
        <f t="shared" ref="R420:AV420" si="302">1-R419</f>
        <v>0.33333333333333337</v>
      </c>
      <c r="S420" s="75">
        <f t="shared" si="302"/>
        <v>0.33333333333333337</v>
      </c>
      <c r="T420" s="75">
        <f t="shared" si="302"/>
        <v>0.33333333333333337</v>
      </c>
      <c r="U420" s="75">
        <f t="shared" si="302"/>
        <v>0.26219512195121952</v>
      </c>
      <c r="V420" s="75">
        <f t="shared" si="302"/>
        <v>0.26212061489948757</v>
      </c>
      <c r="W420" s="75">
        <f t="shared" si="302"/>
        <v>0.30988464148382711</v>
      </c>
      <c r="X420" s="75">
        <f t="shared" si="302"/>
        <v>0.32391454169538247</v>
      </c>
      <c r="Y420" s="75">
        <f t="shared" si="302"/>
        <v>0.33838973162193686</v>
      </c>
      <c r="Z420" s="75">
        <f t="shared" si="302"/>
        <v>0.33838973162193686</v>
      </c>
      <c r="AA420" s="75">
        <f t="shared" si="302"/>
        <v>0.33838973162193686</v>
      </c>
      <c r="AB420" s="75">
        <f t="shared" si="302"/>
        <v>0.33838973162193686</v>
      </c>
      <c r="AC420" s="75">
        <f t="shared" si="302"/>
        <v>0.33838973162193686</v>
      </c>
      <c r="AD420" s="75">
        <f t="shared" si="302"/>
        <v>0.33838973162193686</v>
      </c>
      <c r="AE420" s="75">
        <f t="shared" si="302"/>
        <v>0.33838973162193686</v>
      </c>
      <c r="AF420" s="75">
        <f t="shared" si="302"/>
        <v>0.33838973162193686</v>
      </c>
      <c r="AG420" s="75">
        <f t="shared" si="302"/>
        <v>0.33838973162193686</v>
      </c>
      <c r="AH420" s="75">
        <f t="shared" si="302"/>
        <v>0.33838973162193686</v>
      </c>
      <c r="AI420" s="75">
        <f t="shared" si="302"/>
        <v>0.33838973162193686</v>
      </c>
      <c r="AJ420" s="75">
        <f t="shared" si="302"/>
        <v>0.33838973162193686</v>
      </c>
      <c r="AK420" s="75">
        <f t="shared" si="302"/>
        <v>0.33838973162193686</v>
      </c>
      <c r="AL420" s="75">
        <f t="shared" si="302"/>
        <v>0.33838973162193686</v>
      </c>
      <c r="AM420" s="75">
        <f t="shared" si="302"/>
        <v>0.33838973162193686</v>
      </c>
      <c r="AN420" s="75">
        <f t="shared" si="302"/>
        <v>0.33838973162193686</v>
      </c>
      <c r="AO420" s="75">
        <f t="shared" si="302"/>
        <v>0.33838973162193686</v>
      </c>
      <c r="AP420" s="75">
        <f t="shared" si="302"/>
        <v>0.33838973162193686</v>
      </c>
      <c r="AQ420" s="75">
        <f t="shared" si="302"/>
        <v>0.33838973162193686</v>
      </c>
      <c r="AR420" s="75">
        <f t="shared" si="302"/>
        <v>0.33838973162193686</v>
      </c>
      <c r="AS420" s="75">
        <f t="shared" si="302"/>
        <v>0.33838973162193686</v>
      </c>
      <c r="AT420" s="75">
        <f t="shared" si="302"/>
        <v>0.33838973162193686</v>
      </c>
      <c r="AU420" s="75">
        <f t="shared" si="302"/>
        <v>0.33838973162193686</v>
      </c>
      <c r="AV420" s="75">
        <f t="shared" si="302"/>
        <v>0.33838973162193686</v>
      </c>
      <c r="AW420" s="75">
        <f t="shared" ref="AW420:BM420" si="303">1-AW419</f>
        <v>0.33838973162193686</v>
      </c>
      <c r="AX420" s="75">
        <f t="shared" si="303"/>
        <v>0.33838973162193686</v>
      </c>
      <c r="AY420" s="75">
        <f t="shared" si="303"/>
        <v>0.33838973162193686</v>
      </c>
      <c r="AZ420" s="75">
        <f t="shared" si="303"/>
        <v>0.33838973162193686</v>
      </c>
      <c r="BA420" s="75">
        <f t="shared" si="303"/>
        <v>0.33838973162193686</v>
      </c>
      <c r="BB420" s="75">
        <f t="shared" si="303"/>
        <v>0.33838973162193686</v>
      </c>
      <c r="BC420" s="75">
        <f t="shared" si="303"/>
        <v>0.33838973162193686</v>
      </c>
      <c r="BD420" s="75">
        <f t="shared" si="303"/>
        <v>0.33838973162193686</v>
      </c>
      <c r="BE420" s="75">
        <f t="shared" si="303"/>
        <v>0.33838973162193686</v>
      </c>
      <c r="BF420" s="75">
        <f t="shared" si="303"/>
        <v>0.33838973162193686</v>
      </c>
      <c r="BG420" s="75">
        <f t="shared" si="303"/>
        <v>0.33838973162193686</v>
      </c>
      <c r="BH420" s="75">
        <f t="shared" si="303"/>
        <v>0.33838973162193686</v>
      </c>
      <c r="BI420" s="75">
        <f t="shared" si="303"/>
        <v>0.33838973162193686</v>
      </c>
      <c r="BJ420" s="75">
        <f t="shared" si="303"/>
        <v>0.33838973162193686</v>
      </c>
      <c r="BK420" s="75">
        <f t="shared" si="303"/>
        <v>0.33838973162193686</v>
      </c>
      <c r="BL420" s="75">
        <f t="shared" si="303"/>
        <v>0.33838973162193686</v>
      </c>
      <c r="BM420" s="75">
        <f t="shared" si="303"/>
        <v>0.33838973162193686</v>
      </c>
      <c r="BN420" s="75">
        <f>1-BN419</f>
        <v>0.33838973162193686</v>
      </c>
      <c r="BO420" s="75">
        <f>1-BO419</f>
        <v>0.33838973162193686</v>
      </c>
      <c r="BP420" s="75">
        <f>1-BP419</f>
        <v>0.33838973162193686</v>
      </c>
    </row>
    <row r="421" spans="2:71" outlineLevel="1">
      <c r="E421" s="63"/>
      <c r="BR421"/>
      <c r="BS421"/>
    </row>
    <row r="422" spans="2:71" outlineLevel="1">
      <c r="E422" s="101" t="s">
        <v>274</v>
      </c>
      <c r="BR422"/>
      <c r="BS422"/>
    </row>
    <row r="423" spans="2:71" outlineLevel="1">
      <c r="B423" s="63"/>
      <c r="E423" s="63" t="s">
        <v>324</v>
      </c>
      <c r="J423" t="s">
        <v>86</v>
      </c>
      <c r="K423" s="103" t="str">
        <f t="array" ref="K423">IF(OR(L423:BM423&lt;0,L423:BM423&gt;1),"error","ok")</f>
        <v>ok</v>
      </c>
      <c r="R423" s="126">
        <f t="shared" ref="R423:BM423" si="304">R411*R409^2+(R406-1)*R418*R416^2</f>
        <v>0.66666666666666663</v>
      </c>
      <c r="S423" s="126">
        <f t="shared" si="304"/>
        <v>0.66666666666666663</v>
      </c>
      <c r="T423" s="126">
        <f t="shared" si="304"/>
        <v>0.66666666666666663</v>
      </c>
      <c r="U423" s="126">
        <f t="shared" si="304"/>
        <v>0.71708233999633231</v>
      </c>
      <c r="V423" s="126">
        <f t="shared" si="304"/>
        <v>0.70214458551999825</v>
      </c>
      <c r="W423" s="126">
        <f t="shared" si="304"/>
        <v>0.64525630610687335</v>
      </c>
      <c r="X423" s="126">
        <f t="shared" si="304"/>
        <v>0.62587766287421509</v>
      </c>
      <c r="Y423" s="126">
        <f t="shared" si="304"/>
        <v>0.61009224807908236</v>
      </c>
      <c r="Z423" s="126">
        <f t="shared" si="304"/>
        <v>0.61009224807908236</v>
      </c>
      <c r="AA423" s="126">
        <f t="shared" si="304"/>
        <v>0.61009224807908236</v>
      </c>
      <c r="AB423" s="126">
        <f t="shared" si="304"/>
        <v>0.61009224807908236</v>
      </c>
      <c r="AC423" s="126">
        <f t="shared" si="304"/>
        <v>0.61009224807908236</v>
      </c>
      <c r="AD423" s="126">
        <f t="shared" si="304"/>
        <v>0.61009224807908236</v>
      </c>
      <c r="AE423" s="126">
        <f t="shared" si="304"/>
        <v>0.61009224807908236</v>
      </c>
      <c r="AF423" s="126">
        <f t="shared" si="304"/>
        <v>0.61009224807908236</v>
      </c>
      <c r="AG423" s="126">
        <f t="shared" si="304"/>
        <v>0.61009224807908236</v>
      </c>
      <c r="AH423" s="126">
        <f t="shared" si="304"/>
        <v>0.61009224807908236</v>
      </c>
      <c r="AI423" s="126">
        <f t="shared" si="304"/>
        <v>0.61009224807908236</v>
      </c>
      <c r="AJ423" s="126">
        <f t="shared" si="304"/>
        <v>0.61009224807908236</v>
      </c>
      <c r="AK423" s="126">
        <f t="shared" si="304"/>
        <v>0.61009224807908236</v>
      </c>
      <c r="AL423" s="126">
        <f t="shared" si="304"/>
        <v>0.61009224807908236</v>
      </c>
      <c r="AM423" s="126">
        <f t="shared" si="304"/>
        <v>0.61009224807908236</v>
      </c>
      <c r="AN423" s="126">
        <f t="shared" si="304"/>
        <v>0.61009224807908236</v>
      </c>
      <c r="AO423" s="126">
        <f t="shared" si="304"/>
        <v>0.61009224807908236</v>
      </c>
      <c r="AP423" s="126">
        <f t="shared" si="304"/>
        <v>0.61009224807908236</v>
      </c>
      <c r="AQ423" s="126">
        <f t="shared" si="304"/>
        <v>0.61009224807908236</v>
      </c>
      <c r="AR423" s="126">
        <f t="shared" si="304"/>
        <v>0.61009224807908236</v>
      </c>
      <c r="AS423" s="126">
        <f t="shared" si="304"/>
        <v>0.61009224807908236</v>
      </c>
      <c r="AT423" s="126">
        <f t="shared" si="304"/>
        <v>0.61009224807908236</v>
      </c>
      <c r="AU423" s="126">
        <f t="shared" si="304"/>
        <v>0.61009224807908236</v>
      </c>
      <c r="AV423" s="126">
        <f t="shared" si="304"/>
        <v>0.61009224807908236</v>
      </c>
      <c r="AW423" s="126">
        <f t="shared" si="304"/>
        <v>0.61009224807908236</v>
      </c>
      <c r="AX423" s="126">
        <f t="shared" si="304"/>
        <v>0.61009224807908236</v>
      </c>
      <c r="AY423" s="126">
        <f t="shared" si="304"/>
        <v>0.61009224807908236</v>
      </c>
      <c r="AZ423" s="126">
        <f t="shared" si="304"/>
        <v>0.61009224807908236</v>
      </c>
      <c r="BA423" s="126">
        <f t="shared" si="304"/>
        <v>0.61009224807908236</v>
      </c>
      <c r="BB423" s="126">
        <f t="shared" si="304"/>
        <v>0.61009224807908236</v>
      </c>
      <c r="BC423" s="126">
        <f t="shared" si="304"/>
        <v>0.61009224807908236</v>
      </c>
      <c r="BD423" s="126">
        <f t="shared" si="304"/>
        <v>0.61009224807908236</v>
      </c>
      <c r="BE423" s="126">
        <f t="shared" si="304"/>
        <v>0.61009224807908236</v>
      </c>
      <c r="BF423" s="126">
        <f t="shared" si="304"/>
        <v>0.61009224807908236</v>
      </c>
      <c r="BG423" s="126">
        <f t="shared" si="304"/>
        <v>0.61009224807908236</v>
      </c>
      <c r="BH423" s="126">
        <f t="shared" si="304"/>
        <v>0.61009224807908236</v>
      </c>
      <c r="BI423" s="126">
        <f t="shared" si="304"/>
        <v>0.61009224807908236</v>
      </c>
      <c r="BJ423" s="126">
        <f t="shared" si="304"/>
        <v>0.61009224807908236</v>
      </c>
      <c r="BK423" s="126">
        <f t="shared" si="304"/>
        <v>0.61009224807908236</v>
      </c>
      <c r="BL423" s="126">
        <f t="shared" si="304"/>
        <v>0.61009224807908236</v>
      </c>
      <c r="BM423" s="126">
        <f t="shared" si="304"/>
        <v>0.61009224807908236</v>
      </c>
      <c r="BN423" s="126">
        <f>BN411*BN409^2+(BN406-1)*BN418*BN416^2</f>
        <v>0.61009224807908236</v>
      </c>
      <c r="BO423" s="126">
        <f>BO411*BO409^2+(BO406-1)*BO418*BO416^2</f>
        <v>0.61009224807908236</v>
      </c>
      <c r="BP423" s="126">
        <f>BP411*BP409^2+(BP406-1)*BP418*BP416^2</f>
        <v>0.61009224807908236</v>
      </c>
      <c r="BR423"/>
      <c r="BS423"/>
    </row>
    <row r="424" spans="2:71" outlineLevel="1">
      <c r="B424" s="63"/>
      <c r="E424" s="63" t="s">
        <v>297</v>
      </c>
      <c r="J424" t="s">
        <v>86</v>
      </c>
      <c r="K424" s="103" t="str">
        <f t="array" ref="K424">IF(OR(L424:BM424&lt;0,L424:BM424&gt;1),"error","ok")</f>
        <v>ok</v>
      </c>
      <c r="R424" s="126">
        <f t="shared" ref="R424:AV424" si="305">R411*R409^2/R423</f>
        <v>0</v>
      </c>
      <c r="S424" s="126">
        <f t="shared" si="305"/>
        <v>0</v>
      </c>
      <c r="T424" s="126">
        <f t="shared" si="305"/>
        <v>0</v>
      </c>
      <c r="U424" s="126">
        <f t="shared" si="305"/>
        <v>4.0263410267885663E-3</v>
      </c>
      <c r="V424" s="126">
        <f t="shared" si="305"/>
        <v>1.6363411899572938E-2</v>
      </c>
      <c r="W424" s="126">
        <f t="shared" si="305"/>
        <v>3.3152751559021476E-2</v>
      </c>
      <c r="X424" s="126">
        <f t="shared" si="305"/>
        <v>5.8048314211670921E-2</v>
      </c>
      <c r="Y424" s="126">
        <f t="shared" si="305"/>
        <v>8.9067879181552428E-2</v>
      </c>
      <c r="Z424" s="126">
        <f t="shared" si="305"/>
        <v>8.9067879181552428E-2</v>
      </c>
      <c r="AA424" s="126">
        <f t="shared" si="305"/>
        <v>8.9067879181552428E-2</v>
      </c>
      <c r="AB424" s="126">
        <f t="shared" si="305"/>
        <v>8.9067879181552428E-2</v>
      </c>
      <c r="AC424" s="126">
        <f t="shared" si="305"/>
        <v>8.9067879181552428E-2</v>
      </c>
      <c r="AD424" s="126">
        <f t="shared" si="305"/>
        <v>8.9067879181552428E-2</v>
      </c>
      <c r="AE424" s="126">
        <f t="shared" si="305"/>
        <v>8.9067879181552428E-2</v>
      </c>
      <c r="AF424" s="126">
        <f t="shared" si="305"/>
        <v>8.9067879181552428E-2</v>
      </c>
      <c r="AG424" s="126">
        <f t="shared" si="305"/>
        <v>8.9067879181552428E-2</v>
      </c>
      <c r="AH424" s="126">
        <f t="shared" si="305"/>
        <v>8.9067879181552428E-2</v>
      </c>
      <c r="AI424" s="126">
        <f t="shared" si="305"/>
        <v>8.9067879181552428E-2</v>
      </c>
      <c r="AJ424" s="126">
        <f t="shared" si="305"/>
        <v>8.9067879181552428E-2</v>
      </c>
      <c r="AK424" s="126">
        <f t="shared" si="305"/>
        <v>8.9067879181552428E-2</v>
      </c>
      <c r="AL424" s="126">
        <f t="shared" si="305"/>
        <v>8.9067879181552428E-2</v>
      </c>
      <c r="AM424" s="126">
        <f t="shared" si="305"/>
        <v>8.9067879181552428E-2</v>
      </c>
      <c r="AN424" s="126">
        <f t="shared" si="305"/>
        <v>8.9067879181552428E-2</v>
      </c>
      <c r="AO424" s="126">
        <f t="shared" si="305"/>
        <v>8.9067879181552428E-2</v>
      </c>
      <c r="AP424" s="126">
        <f t="shared" si="305"/>
        <v>8.9067879181552428E-2</v>
      </c>
      <c r="AQ424" s="126">
        <f t="shared" si="305"/>
        <v>8.9067879181552428E-2</v>
      </c>
      <c r="AR424" s="126">
        <f t="shared" si="305"/>
        <v>8.9067879181552428E-2</v>
      </c>
      <c r="AS424" s="126">
        <f t="shared" si="305"/>
        <v>8.9067879181552428E-2</v>
      </c>
      <c r="AT424" s="126">
        <f t="shared" si="305"/>
        <v>8.9067879181552428E-2</v>
      </c>
      <c r="AU424" s="126">
        <f t="shared" si="305"/>
        <v>8.9067879181552428E-2</v>
      </c>
      <c r="AV424" s="126">
        <f t="shared" si="305"/>
        <v>8.9067879181552428E-2</v>
      </c>
      <c r="AW424" s="126">
        <f t="shared" ref="AW424:BM424" si="306">AW411*AW409^2/AW423</f>
        <v>8.9067879181552428E-2</v>
      </c>
      <c r="AX424" s="126">
        <f t="shared" si="306"/>
        <v>8.9067879181552428E-2</v>
      </c>
      <c r="AY424" s="126">
        <f t="shared" si="306"/>
        <v>8.9067879181552428E-2</v>
      </c>
      <c r="AZ424" s="126">
        <f t="shared" si="306"/>
        <v>8.9067879181552428E-2</v>
      </c>
      <c r="BA424" s="126">
        <f t="shared" si="306"/>
        <v>8.9067879181552428E-2</v>
      </c>
      <c r="BB424" s="126">
        <f t="shared" si="306"/>
        <v>8.9067879181552428E-2</v>
      </c>
      <c r="BC424" s="126">
        <f t="shared" si="306"/>
        <v>8.9067879181552428E-2</v>
      </c>
      <c r="BD424" s="126">
        <f t="shared" si="306"/>
        <v>8.9067879181552428E-2</v>
      </c>
      <c r="BE424" s="126">
        <f t="shared" si="306"/>
        <v>8.9067879181552428E-2</v>
      </c>
      <c r="BF424" s="126">
        <f t="shared" si="306"/>
        <v>8.9067879181552428E-2</v>
      </c>
      <c r="BG424" s="126">
        <f t="shared" si="306"/>
        <v>8.9067879181552428E-2</v>
      </c>
      <c r="BH424" s="126">
        <f t="shared" si="306"/>
        <v>8.9067879181552428E-2</v>
      </c>
      <c r="BI424" s="126">
        <f t="shared" si="306"/>
        <v>8.9067879181552428E-2</v>
      </c>
      <c r="BJ424" s="126">
        <f t="shared" si="306"/>
        <v>8.9067879181552428E-2</v>
      </c>
      <c r="BK424" s="126">
        <f t="shared" si="306"/>
        <v>8.9067879181552428E-2</v>
      </c>
      <c r="BL424" s="126">
        <f t="shared" si="306"/>
        <v>8.9067879181552428E-2</v>
      </c>
      <c r="BM424" s="126">
        <f t="shared" si="306"/>
        <v>8.9067879181552428E-2</v>
      </c>
      <c r="BN424" s="126">
        <f>BN411*BN409^2/BN423</f>
        <v>8.9067879181552428E-2</v>
      </c>
      <c r="BO424" s="126">
        <f>BO411*BO409^2/BO423</f>
        <v>8.9067879181552428E-2</v>
      </c>
      <c r="BP424" s="126">
        <f>BP411*BP409^2/BP423</f>
        <v>8.9067879181552428E-2</v>
      </c>
      <c r="BR424"/>
      <c r="BS424"/>
    </row>
    <row r="425" spans="2:71" outlineLevel="1">
      <c r="B425" s="63"/>
      <c r="E425" s="63" t="s">
        <v>339</v>
      </c>
      <c r="J425" t="s">
        <v>86</v>
      </c>
      <c r="K425" s="103" t="str">
        <f t="array" ref="K425">IF(OR(L425:BM425&lt;0,L425:BM425&gt;1),"error","ok")</f>
        <v>ok</v>
      </c>
      <c r="R425" s="126">
        <f t="shared" ref="R425:BM425" si="307">R419*R416/R423</f>
        <v>0.5</v>
      </c>
      <c r="S425" s="126">
        <f t="shared" si="307"/>
        <v>0.5</v>
      </c>
      <c r="T425" s="126">
        <f t="shared" si="307"/>
        <v>0.5</v>
      </c>
      <c r="U425" s="126">
        <f t="shared" si="307"/>
        <v>0.49798682948660566</v>
      </c>
      <c r="V425" s="126">
        <f t="shared" si="307"/>
        <v>0.49181829405021354</v>
      </c>
      <c r="W425" s="126">
        <f t="shared" si="307"/>
        <v>0.48342362422048929</v>
      </c>
      <c r="X425" s="126">
        <f t="shared" si="307"/>
        <v>0.47097584289416461</v>
      </c>
      <c r="Y425" s="126">
        <f t="shared" si="307"/>
        <v>0.45546606040922388</v>
      </c>
      <c r="Z425" s="126">
        <f t="shared" si="307"/>
        <v>0.45546606040922388</v>
      </c>
      <c r="AA425" s="126">
        <f t="shared" si="307"/>
        <v>0.45546606040922388</v>
      </c>
      <c r="AB425" s="126">
        <f t="shared" si="307"/>
        <v>0.45546606040922388</v>
      </c>
      <c r="AC425" s="126">
        <f t="shared" si="307"/>
        <v>0.45546606040922388</v>
      </c>
      <c r="AD425" s="126">
        <f t="shared" si="307"/>
        <v>0.45546606040922388</v>
      </c>
      <c r="AE425" s="126">
        <f t="shared" si="307"/>
        <v>0.45546606040922388</v>
      </c>
      <c r="AF425" s="126">
        <f t="shared" si="307"/>
        <v>0.45546606040922388</v>
      </c>
      <c r="AG425" s="126">
        <f t="shared" si="307"/>
        <v>0.45546606040922388</v>
      </c>
      <c r="AH425" s="126">
        <f t="shared" si="307"/>
        <v>0.45546606040922388</v>
      </c>
      <c r="AI425" s="126">
        <f t="shared" si="307"/>
        <v>0.45546606040922388</v>
      </c>
      <c r="AJ425" s="126">
        <f t="shared" si="307"/>
        <v>0.45546606040922388</v>
      </c>
      <c r="AK425" s="126">
        <f t="shared" si="307"/>
        <v>0.45546606040922388</v>
      </c>
      <c r="AL425" s="126">
        <f t="shared" si="307"/>
        <v>0.45546606040922388</v>
      </c>
      <c r="AM425" s="126">
        <f t="shared" si="307"/>
        <v>0.45546606040922388</v>
      </c>
      <c r="AN425" s="126">
        <f t="shared" si="307"/>
        <v>0.45546606040922388</v>
      </c>
      <c r="AO425" s="126">
        <f t="shared" si="307"/>
        <v>0.45546606040922388</v>
      </c>
      <c r="AP425" s="126">
        <f t="shared" si="307"/>
        <v>0.45546606040922388</v>
      </c>
      <c r="AQ425" s="126">
        <f t="shared" si="307"/>
        <v>0.45546606040922388</v>
      </c>
      <c r="AR425" s="126">
        <f t="shared" si="307"/>
        <v>0.45546606040922388</v>
      </c>
      <c r="AS425" s="126">
        <f t="shared" si="307"/>
        <v>0.45546606040922388</v>
      </c>
      <c r="AT425" s="126">
        <f t="shared" si="307"/>
        <v>0.45546606040922388</v>
      </c>
      <c r="AU425" s="126">
        <f t="shared" si="307"/>
        <v>0.45546606040922388</v>
      </c>
      <c r="AV425" s="126">
        <f t="shared" si="307"/>
        <v>0.45546606040922388</v>
      </c>
      <c r="AW425" s="126">
        <f t="shared" si="307"/>
        <v>0.45546606040922388</v>
      </c>
      <c r="AX425" s="126">
        <f t="shared" si="307"/>
        <v>0.45546606040922388</v>
      </c>
      <c r="AY425" s="126">
        <f t="shared" si="307"/>
        <v>0.45546606040922388</v>
      </c>
      <c r="AZ425" s="126">
        <f t="shared" si="307"/>
        <v>0.45546606040922388</v>
      </c>
      <c r="BA425" s="126">
        <f t="shared" si="307"/>
        <v>0.45546606040922388</v>
      </c>
      <c r="BB425" s="126">
        <f t="shared" si="307"/>
        <v>0.45546606040922388</v>
      </c>
      <c r="BC425" s="126">
        <f t="shared" si="307"/>
        <v>0.45546606040922388</v>
      </c>
      <c r="BD425" s="126">
        <f t="shared" si="307"/>
        <v>0.45546606040922388</v>
      </c>
      <c r="BE425" s="126">
        <f t="shared" si="307"/>
        <v>0.45546606040922388</v>
      </c>
      <c r="BF425" s="126">
        <f t="shared" si="307"/>
        <v>0.45546606040922388</v>
      </c>
      <c r="BG425" s="126">
        <f t="shared" si="307"/>
        <v>0.45546606040922388</v>
      </c>
      <c r="BH425" s="126">
        <f t="shared" si="307"/>
        <v>0.45546606040922388</v>
      </c>
      <c r="BI425" s="126">
        <f t="shared" si="307"/>
        <v>0.45546606040922388</v>
      </c>
      <c r="BJ425" s="126">
        <f t="shared" si="307"/>
        <v>0.45546606040922388</v>
      </c>
      <c r="BK425" s="126">
        <f t="shared" si="307"/>
        <v>0.45546606040922388</v>
      </c>
      <c r="BL425" s="126">
        <f t="shared" si="307"/>
        <v>0.45546606040922388</v>
      </c>
      <c r="BM425" s="126">
        <f t="shared" si="307"/>
        <v>0.45546606040922388</v>
      </c>
      <c r="BN425" s="126">
        <f>BN419*BN416/BN423</f>
        <v>0.45546606040922388</v>
      </c>
      <c r="BO425" s="126">
        <f>BO419*BO416/BO423</f>
        <v>0.45546606040922388</v>
      </c>
      <c r="BP425" s="126">
        <f>BP419*BP416/BP423</f>
        <v>0.45546606040922388</v>
      </c>
    </row>
    <row r="426" spans="2:71" outlineLevel="1">
      <c r="E426" s="83" t="s">
        <v>118</v>
      </c>
      <c r="J426" t="s">
        <v>86</v>
      </c>
      <c r="K426" s="103" t="str">
        <f t="array" ref="K426">IF(AND(R426:BM426=1),"ok","error")</f>
        <v>ok</v>
      </c>
      <c r="R426" s="196">
        <f t="shared" ref="R426:BM426" si="308">R424+R425*(R406-1)</f>
        <v>1</v>
      </c>
      <c r="S426" s="196">
        <f t="shared" si="308"/>
        <v>1</v>
      </c>
      <c r="T426" s="196">
        <f t="shared" si="308"/>
        <v>1</v>
      </c>
      <c r="U426" s="196">
        <f t="shared" si="308"/>
        <v>0.99999999999999989</v>
      </c>
      <c r="V426" s="196">
        <f t="shared" si="308"/>
        <v>1</v>
      </c>
      <c r="W426" s="196">
        <f t="shared" si="308"/>
        <v>1</v>
      </c>
      <c r="X426" s="196">
        <f t="shared" si="308"/>
        <v>1.0000000000000002</v>
      </c>
      <c r="Y426" s="196">
        <f t="shared" si="308"/>
        <v>1.0000000000000002</v>
      </c>
      <c r="Z426" s="196">
        <f t="shared" si="308"/>
        <v>1.0000000000000002</v>
      </c>
      <c r="AA426" s="196">
        <f t="shared" si="308"/>
        <v>1.0000000000000002</v>
      </c>
      <c r="AB426" s="196">
        <f t="shared" si="308"/>
        <v>1.0000000000000002</v>
      </c>
      <c r="AC426" s="196">
        <f t="shared" si="308"/>
        <v>1.0000000000000002</v>
      </c>
      <c r="AD426" s="196">
        <f t="shared" si="308"/>
        <v>1.0000000000000002</v>
      </c>
      <c r="AE426" s="196">
        <f t="shared" si="308"/>
        <v>1.0000000000000002</v>
      </c>
      <c r="AF426" s="196">
        <f t="shared" si="308"/>
        <v>1.0000000000000002</v>
      </c>
      <c r="AG426" s="196">
        <f t="shared" si="308"/>
        <v>1.0000000000000002</v>
      </c>
      <c r="AH426" s="196">
        <f t="shared" si="308"/>
        <v>1.0000000000000002</v>
      </c>
      <c r="AI426" s="196">
        <f t="shared" si="308"/>
        <v>1.0000000000000002</v>
      </c>
      <c r="AJ426" s="196">
        <f t="shared" si="308"/>
        <v>1.0000000000000002</v>
      </c>
      <c r="AK426" s="196">
        <f t="shared" si="308"/>
        <v>1.0000000000000002</v>
      </c>
      <c r="AL426" s="196">
        <f t="shared" si="308"/>
        <v>1.0000000000000002</v>
      </c>
      <c r="AM426" s="196">
        <f t="shared" si="308"/>
        <v>1.0000000000000002</v>
      </c>
      <c r="AN426" s="196">
        <f t="shared" si="308"/>
        <v>1.0000000000000002</v>
      </c>
      <c r="AO426" s="196">
        <f t="shared" si="308"/>
        <v>1.0000000000000002</v>
      </c>
      <c r="AP426" s="196">
        <f t="shared" si="308"/>
        <v>1.0000000000000002</v>
      </c>
      <c r="AQ426" s="196">
        <f t="shared" si="308"/>
        <v>1.0000000000000002</v>
      </c>
      <c r="AR426" s="196">
        <f t="shared" si="308"/>
        <v>1.0000000000000002</v>
      </c>
      <c r="AS426" s="196">
        <f t="shared" si="308"/>
        <v>1.0000000000000002</v>
      </c>
      <c r="AT426" s="196">
        <f t="shared" si="308"/>
        <v>1.0000000000000002</v>
      </c>
      <c r="AU426" s="196">
        <f t="shared" si="308"/>
        <v>1.0000000000000002</v>
      </c>
      <c r="AV426" s="196">
        <f t="shared" si="308"/>
        <v>1.0000000000000002</v>
      </c>
      <c r="AW426" s="196">
        <f t="shared" si="308"/>
        <v>1.0000000000000002</v>
      </c>
      <c r="AX426" s="196">
        <f t="shared" si="308"/>
        <v>1.0000000000000002</v>
      </c>
      <c r="AY426" s="196">
        <f t="shared" si="308"/>
        <v>1.0000000000000002</v>
      </c>
      <c r="AZ426" s="196">
        <f t="shared" si="308"/>
        <v>1.0000000000000002</v>
      </c>
      <c r="BA426" s="196">
        <f t="shared" si="308"/>
        <v>1.0000000000000002</v>
      </c>
      <c r="BB426" s="196">
        <f t="shared" si="308"/>
        <v>1.0000000000000002</v>
      </c>
      <c r="BC426" s="196">
        <f t="shared" si="308"/>
        <v>1.0000000000000002</v>
      </c>
      <c r="BD426" s="196">
        <f t="shared" si="308"/>
        <v>1.0000000000000002</v>
      </c>
      <c r="BE426" s="196">
        <f t="shared" si="308"/>
        <v>1.0000000000000002</v>
      </c>
      <c r="BF426" s="196">
        <f t="shared" si="308"/>
        <v>1.0000000000000002</v>
      </c>
      <c r="BG426" s="196">
        <f t="shared" si="308"/>
        <v>1.0000000000000002</v>
      </c>
      <c r="BH426" s="196">
        <f t="shared" si="308"/>
        <v>1.0000000000000002</v>
      </c>
      <c r="BI426" s="196">
        <f t="shared" si="308"/>
        <v>1.0000000000000002</v>
      </c>
      <c r="BJ426" s="196">
        <f t="shared" si="308"/>
        <v>1.0000000000000002</v>
      </c>
      <c r="BK426" s="196">
        <f t="shared" si="308"/>
        <v>1.0000000000000002</v>
      </c>
      <c r="BL426" s="196">
        <f t="shared" si="308"/>
        <v>1.0000000000000002</v>
      </c>
      <c r="BM426" s="196">
        <f t="shared" si="308"/>
        <v>1.0000000000000002</v>
      </c>
      <c r="BN426" s="196">
        <f>BN424+BN425*(BN406-1)</f>
        <v>1.0000000000000002</v>
      </c>
      <c r="BO426" s="196">
        <f>BO424+BO425*(BO406-1)</f>
        <v>1.0000000000000002</v>
      </c>
      <c r="BP426" s="196">
        <f>BP424+BP425*(BP406-1)</f>
        <v>1.0000000000000002</v>
      </c>
    </row>
    <row r="427" spans="2:71" outlineLevel="1">
      <c r="R427" s="164"/>
      <c r="S427" s="164"/>
      <c r="T427" s="164"/>
      <c r="U427" s="164"/>
      <c r="V427" s="164"/>
      <c r="W427" s="164"/>
      <c r="X427" s="164"/>
      <c r="Y427" s="164"/>
      <c r="Z427" s="164"/>
      <c r="AA427" s="164"/>
      <c r="AB427" s="164"/>
      <c r="AC427" s="164"/>
      <c r="AD427" s="164"/>
      <c r="AE427" s="164"/>
      <c r="AF427" s="164"/>
      <c r="AG427" s="164"/>
      <c r="AH427" s="164"/>
      <c r="AI427" s="164"/>
      <c r="AJ427" s="164"/>
      <c r="AK427" s="164"/>
      <c r="AL427" s="164"/>
      <c r="AM427" s="164"/>
      <c r="AN427" s="164"/>
      <c r="AO427" s="164"/>
      <c r="AP427" s="164"/>
      <c r="AQ427" s="164"/>
      <c r="AR427" s="164"/>
      <c r="AS427" s="164"/>
      <c r="AT427" s="164"/>
      <c r="AU427" s="164"/>
      <c r="AV427" s="164"/>
      <c r="AW427" s="164"/>
      <c r="AX427" s="164"/>
      <c r="AY427" s="164"/>
      <c r="AZ427" s="164"/>
      <c r="BA427" s="164"/>
      <c r="BB427" s="164"/>
      <c r="BC427" s="164"/>
      <c r="BD427" s="164"/>
      <c r="BE427" s="164"/>
      <c r="BF427" s="164"/>
      <c r="BG427" s="164"/>
      <c r="BH427" s="164"/>
      <c r="BI427" s="164"/>
      <c r="BJ427" s="164"/>
      <c r="BK427" s="164"/>
      <c r="BL427" s="164"/>
      <c r="BM427" s="164"/>
      <c r="BN427" s="164"/>
      <c r="BO427" s="164"/>
      <c r="BP427" s="164"/>
    </row>
    <row r="428" spans="2:71" outlineLevel="1">
      <c r="C428" s="16" t="s">
        <v>347</v>
      </c>
    </row>
    <row r="429" spans="2:71" outlineLevel="1">
      <c r="E429" s="63" t="s">
        <v>340</v>
      </c>
      <c r="J429" t="s">
        <v>86</v>
      </c>
      <c r="K429" s="103" t="str">
        <f t="array" ref="K429">IF(OR(L429:BM429&lt;0,L429:BM429&gt;1),"error","ok")</f>
        <v>ok</v>
      </c>
      <c r="R429" s="126">
        <f t="shared" ref="R429:BM429" si="309">1-R423</f>
        <v>0.33333333333333337</v>
      </c>
      <c r="S429" s="126">
        <f t="shared" si="309"/>
        <v>0.33333333333333337</v>
      </c>
      <c r="T429" s="126">
        <f t="shared" si="309"/>
        <v>0.33333333333333337</v>
      </c>
      <c r="U429" s="126">
        <f t="shared" si="309"/>
        <v>0.28291766000366769</v>
      </c>
      <c r="V429" s="126">
        <f t="shared" si="309"/>
        <v>0.29785541448000175</v>
      </c>
      <c r="W429" s="126">
        <f t="shared" si="309"/>
        <v>0.35474369389312665</v>
      </c>
      <c r="X429" s="126">
        <f t="shared" si="309"/>
        <v>0.37412233712578491</v>
      </c>
      <c r="Y429" s="126">
        <f t="shared" si="309"/>
        <v>0.38990775192091764</v>
      </c>
      <c r="Z429" s="126">
        <f t="shared" si="309"/>
        <v>0.38990775192091764</v>
      </c>
      <c r="AA429" s="126">
        <f t="shared" si="309"/>
        <v>0.38990775192091764</v>
      </c>
      <c r="AB429" s="126">
        <f t="shared" si="309"/>
        <v>0.38990775192091764</v>
      </c>
      <c r="AC429" s="126">
        <f t="shared" si="309"/>
        <v>0.38990775192091764</v>
      </c>
      <c r="AD429" s="126">
        <f t="shared" si="309"/>
        <v>0.38990775192091764</v>
      </c>
      <c r="AE429" s="126">
        <f t="shared" si="309"/>
        <v>0.38990775192091764</v>
      </c>
      <c r="AF429" s="126">
        <f t="shared" si="309"/>
        <v>0.38990775192091764</v>
      </c>
      <c r="AG429" s="126">
        <f t="shared" si="309"/>
        <v>0.38990775192091764</v>
      </c>
      <c r="AH429" s="126">
        <f t="shared" si="309"/>
        <v>0.38990775192091764</v>
      </c>
      <c r="AI429" s="126">
        <f t="shared" si="309"/>
        <v>0.38990775192091764</v>
      </c>
      <c r="AJ429" s="126">
        <f t="shared" si="309"/>
        <v>0.38990775192091764</v>
      </c>
      <c r="AK429" s="126">
        <f t="shared" si="309"/>
        <v>0.38990775192091764</v>
      </c>
      <c r="AL429" s="126">
        <f t="shared" si="309"/>
        <v>0.38990775192091764</v>
      </c>
      <c r="AM429" s="126">
        <f t="shared" si="309"/>
        <v>0.38990775192091764</v>
      </c>
      <c r="AN429" s="126">
        <f t="shared" si="309"/>
        <v>0.38990775192091764</v>
      </c>
      <c r="AO429" s="126">
        <f t="shared" si="309"/>
        <v>0.38990775192091764</v>
      </c>
      <c r="AP429" s="126">
        <f t="shared" si="309"/>
        <v>0.38990775192091764</v>
      </c>
      <c r="AQ429" s="126">
        <f t="shared" si="309"/>
        <v>0.38990775192091764</v>
      </c>
      <c r="AR429" s="126">
        <f t="shared" si="309"/>
        <v>0.38990775192091764</v>
      </c>
      <c r="AS429" s="126">
        <f t="shared" si="309"/>
        <v>0.38990775192091764</v>
      </c>
      <c r="AT429" s="126">
        <f t="shared" si="309"/>
        <v>0.38990775192091764</v>
      </c>
      <c r="AU429" s="126">
        <f t="shared" si="309"/>
        <v>0.38990775192091764</v>
      </c>
      <c r="AV429" s="126">
        <f t="shared" si="309"/>
        <v>0.38990775192091764</v>
      </c>
      <c r="AW429" s="126">
        <f t="shared" si="309"/>
        <v>0.38990775192091764</v>
      </c>
      <c r="AX429" s="126">
        <f t="shared" si="309"/>
        <v>0.38990775192091764</v>
      </c>
      <c r="AY429" s="126">
        <f t="shared" si="309"/>
        <v>0.38990775192091764</v>
      </c>
      <c r="AZ429" s="126">
        <f t="shared" si="309"/>
        <v>0.38990775192091764</v>
      </c>
      <c r="BA429" s="126">
        <f t="shared" si="309"/>
        <v>0.38990775192091764</v>
      </c>
      <c r="BB429" s="126">
        <f t="shared" si="309"/>
        <v>0.38990775192091764</v>
      </c>
      <c r="BC429" s="126">
        <f t="shared" si="309"/>
        <v>0.38990775192091764</v>
      </c>
      <c r="BD429" s="126">
        <f t="shared" si="309"/>
        <v>0.38990775192091764</v>
      </c>
      <c r="BE429" s="126">
        <f t="shared" si="309"/>
        <v>0.38990775192091764</v>
      </c>
      <c r="BF429" s="126">
        <f t="shared" si="309"/>
        <v>0.38990775192091764</v>
      </c>
      <c r="BG429" s="126">
        <f t="shared" si="309"/>
        <v>0.38990775192091764</v>
      </c>
      <c r="BH429" s="126">
        <f t="shared" si="309"/>
        <v>0.38990775192091764</v>
      </c>
      <c r="BI429" s="126">
        <f t="shared" si="309"/>
        <v>0.38990775192091764</v>
      </c>
      <c r="BJ429" s="126">
        <f t="shared" si="309"/>
        <v>0.38990775192091764</v>
      </c>
      <c r="BK429" s="126">
        <f t="shared" si="309"/>
        <v>0.38990775192091764</v>
      </c>
      <c r="BL429" s="126">
        <f t="shared" si="309"/>
        <v>0.38990775192091764</v>
      </c>
      <c r="BM429" s="126">
        <f t="shared" si="309"/>
        <v>0.38990775192091764</v>
      </c>
      <c r="BN429" s="126">
        <f>1-BN423</f>
        <v>0.38990775192091764</v>
      </c>
      <c r="BO429" s="126">
        <f>1-BO423</f>
        <v>0.38990775192091764</v>
      </c>
      <c r="BP429" s="126">
        <f>1-BP423</f>
        <v>0.38990775192091764</v>
      </c>
    </row>
    <row r="430" spans="2:71" outlineLevel="1">
      <c r="E430" s="63" t="s">
        <v>297</v>
      </c>
      <c r="J430" t="s">
        <v>86</v>
      </c>
      <c r="K430" s="103" t="str">
        <f t="array" ref="K430">IF(OR(L430:BM430&lt;0,L430:BM430&gt;1),"error","ok")</f>
        <v>ok</v>
      </c>
      <c r="R430" s="126">
        <f t="shared" ref="R430:AV430" si="310">R413*R409/R429</f>
        <v>0</v>
      </c>
      <c r="S430" s="126">
        <f t="shared" si="310"/>
        <v>0</v>
      </c>
      <c r="T430" s="126">
        <f t="shared" si="310"/>
        <v>0</v>
      </c>
      <c r="U430" s="126">
        <f t="shared" si="310"/>
        <v>0.10290196078431371</v>
      </c>
      <c r="V430" s="126">
        <f t="shared" si="310"/>
        <v>0.17629533116178064</v>
      </c>
      <c r="W430" s="126">
        <f t="shared" si="310"/>
        <v>0.21031516352824578</v>
      </c>
      <c r="X430" s="126">
        <f t="shared" si="310"/>
        <v>0.2450237467018469</v>
      </c>
      <c r="Y430" s="126">
        <f t="shared" si="310"/>
        <v>0.27098814229249008</v>
      </c>
      <c r="Z430" s="126">
        <f t="shared" si="310"/>
        <v>0.27098814229249008</v>
      </c>
      <c r="AA430" s="126">
        <f t="shared" si="310"/>
        <v>0.27098814229249008</v>
      </c>
      <c r="AB430" s="126">
        <f t="shared" si="310"/>
        <v>0.27098814229249008</v>
      </c>
      <c r="AC430" s="126">
        <f t="shared" si="310"/>
        <v>0.27098814229249008</v>
      </c>
      <c r="AD430" s="126">
        <f t="shared" si="310"/>
        <v>0.27098814229249008</v>
      </c>
      <c r="AE430" s="126">
        <f t="shared" si="310"/>
        <v>0.27098814229249008</v>
      </c>
      <c r="AF430" s="126">
        <f t="shared" si="310"/>
        <v>0.27098814229249008</v>
      </c>
      <c r="AG430" s="126">
        <f t="shared" si="310"/>
        <v>0.27098814229249008</v>
      </c>
      <c r="AH430" s="126">
        <f t="shared" si="310"/>
        <v>0.27098814229249008</v>
      </c>
      <c r="AI430" s="126">
        <f t="shared" si="310"/>
        <v>0.27098814229249008</v>
      </c>
      <c r="AJ430" s="126">
        <f t="shared" si="310"/>
        <v>0.27098814229249008</v>
      </c>
      <c r="AK430" s="126">
        <f t="shared" si="310"/>
        <v>0.27098814229249008</v>
      </c>
      <c r="AL430" s="126">
        <f t="shared" si="310"/>
        <v>0.27098814229249008</v>
      </c>
      <c r="AM430" s="126">
        <f t="shared" si="310"/>
        <v>0.27098814229249008</v>
      </c>
      <c r="AN430" s="126">
        <f t="shared" si="310"/>
        <v>0.27098814229249008</v>
      </c>
      <c r="AO430" s="126">
        <f t="shared" si="310"/>
        <v>0.27098814229249008</v>
      </c>
      <c r="AP430" s="126">
        <f t="shared" si="310"/>
        <v>0.27098814229249008</v>
      </c>
      <c r="AQ430" s="126">
        <f t="shared" si="310"/>
        <v>0.27098814229249008</v>
      </c>
      <c r="AR430" s="126">
        <f t="shared" si="310"/>
        <v>0.27098814229249008</v>
      </c>
      <c r="AS430" s="126">
        <f t="shared" si="310"/>
        <v>0.27098814229249008</v>
      </c>
      <c r="AT430" s="126">
        <f t="shared" si="310"/>
        <v>0.27098814229249008</v>
      </c>
      <c r="AU430" s="126">
        <f t="shared" si="310"/>
        <v>0.27098814229249008</v>
      </c>
      <c r="AV430" s="126">
        <f t="shared" si="310"/>
        <v>0.27098814229249008</v>
      </c>
      <c r="AW430" s="126">
        <f t="shared" ref="AW430:BM430" si="311">AW413*AW409/AW429</f>
        <v>0.27098814229249008</v>
      </c>
      <c r="AX430" s="126">
        <f t="shared" si="311"/>
        <v>0.27098814229249008</v>
      </c>
      <c r="AY430" s="126">
        <f t="shared" si="311"/>
        <v>0.27098814229249008</v>
      </c>
      <c r="AZ430" s="126">
        <f t="shared" si="311"/>
        <v>0.27098814229249008</v>
      </c>
      <c r="BA430" s="126">
        <f t="shared" si="311"/>
        <v>0.27098814229249008</v>
      </c>
      <c r="BB430" s="126">
        <f t="shared" si="311"/>
        <v>0.27098814229249008</v>
      </c>
      <c r="BC430" s="126">
        <f t="shared" si="311"/>
        <v>0.27098814229249008</v>
      </c>
      <c r="BD430" s="126">
        <f t="shared" si="311"/>
        <v>0.27098814229249008</v>
      </c>
      <c r="BE430" s="126">
        <f t="shared" si="311"/>
        <v>0.27098814229249008</v>
      </c>
      <c r="BF430" s="126">
        <f t="shared" si="311"/>
        <v>0.27098814229249008</v>
      </c>
      <c r="BG430" s="126">
        <f t="shared" si="311"/>
        <v>0.27098814229249008</v>
      </c>
      <c r="BH430" s="126">
        <f t="shared" si="311"/>
        <v>0.27098814229249008</v>
      </c>
      <c r="BI430" s="126">
        <f t="shared" si="311"/>
        <v>0.27098814229249008</v>
      </c>
      <c r="BJ430" s="126">
        <f t="shared" si="311"/>
        <v>0.27098814229249008</v>
      </c>
      <c r="BK430" s="126">
        <f t="shared" si="311"/>
        <v>0.27098814229249008</v>
      </c>
      <c r="BL430" s="126">
        <f t="shared" si="311"/>
        <v>0.27098814229249008</v>
      </c>
      <c r="BM430" s="126">
        <f t="shared" si="311"/>
        <v>0.27098814229249008</v>
      </c>
      <c r="BN430" s="126">
        <f>BN413*BN409/BN429</f>
        <v>0.27098814229249008</v>
      </c>
      <c r="BO430" s="126">
        <f>BO413*BO409/BO429</f>
        <v>0.27098814229249008</v>
      </c>
      <c r="BP430" s="126">
        <f>BP413*BP409/BP429</f>
        <v>0.27098814229249008</v>
      </c>
    </row>
    <row r="431" spans="2:71" outlineLevel="1">
      <c r="E431" s="63" t="s">
        <v>339</v>
      </c>
      <c r="J431" t="s">
        <v>86</v>
      </c>
      <c r="K431" s="103" t="str">
        <f t="array" ref="K431">IF(OR(L431:BM431&lt;0,L431:BM431&gt;1),"error","ok")</f>
        <v>ok</v>
      </c>
      <c r="R431" s="126">
        <f t="shared" ref="R431:BM431" si="312">R420*R416/R429</f>
        <v>0.5</v>
      </c>
      <c r="S431" s="126">
        <f t="shared" si="312"/>
        <v>0.5</v>
      </c>
      <c r="T431" s="126">
        <f t="shared" si="312"/>
        <v>0.5</v>
      </c>
      <c r="U431" s="126">
        <f t="shared" si="312"/>
        <v>0.44854901960784316</v>
      </c>
      <c r="V431" s="126">
        <f t="shared" si="312"/>
        <v>0.41185233441910962</v>
      </c>
      <c r="W431" s="126">
        <f t="shared" si="312"/>
        <v>0.39484241823587701</v>
      </c>
      <c r="X431" s="126">
        <f t="shared" si="312"/>
        <v>0.37748812664907644</v>
      </c>
      <c r="Y431" s="126">
        <f t="shared" si="312"/>
        <v>0.36450592885375482</v>
      </c>
      <c r="Z431" s="126">
        <f t="shared" si="312"/>
        <v>0.36450592885375482</v>
      </c>
      <c r="AA431" s="126">
        <f t="shared" si="312"/>
        <v>0.36450592885375482</v>
      </c>
      <c r="AB431" s="126">
        <f t="shared" si="312"/>
        <v>0.36450592885375482</v>
      </c>
      <c r="AC431" s="126">
        <f t="shared" si="312"/>
        <v>0.36450592885375482</v>
      </c>
      <c r="AD431" s="126">
        <f t="shared" si="312"/>
        <v>0.36450592885375482</v>
      </c>
      <c r="AE431" s="126">
        <f t="shared" si="312"/>
        <v>0.36450592885375482</v>
      </c>
      <c r="AF431" s="126">
        <f t="shared" si="312"/>
        <v>0.36450592885375482</v>
      </c>
      <c r="AG431" s="126">
        <f t="shared" si="312"/>
        <v>0.36450592885375482</v>
      </c>
      <c r="AH431" s="126">
        <f t="shared" si="312"/>
        <v>0.36450592885375482</v>
      </c>
      <c r="AI431" s="126">
        <f t="shared" si="312"/>
        <v>0.36450592885375482</v>
      </c>
      <c r="AJ431" s="126">
        <f t="shared" si="312"/>
        <v>0.36450592885375482</v>
      </c>
      <c r="AK431" s="126">
        <f t="shared" si="312"/>
        <v>0.36450592885375482</v>
      </c>
      <c r="AL431" s="126">
        <f t="shared" si="312"/>
        <v>0.36450592885375482</v>
      </c>
      <c r="AM431" s="126">
        <f t="shared" si="312"/>
        <v>0.36450592885375482</v>
      </c>
      <c r="AN431" s="126">
        <f t="shared" si="312"/>
        <v>0.36450592885375482</v>
      </c>
      <c r="AO431" s="126">
        <f t="shared" si="312"/>
        <v>0.36450592885375482</v>
      </c>
      <c r="AP431" s="126">
        <f t="shared" si="312"/>
        <v>0.36450592885375482</v>
      </c>
      <c r="AQ431" s="126">
        <f t="shared" si="312"/>
        <v>0.36450592885375482</v>
      </c>
      <c r="AR431" s="126">
        <f t="shared" si="312"/>
        <v>0.36450592885375482</v>
      </c>
      <c r="AS431" s="126">
        <f t="shared" si="312"/>
        <v>0.36450592885375482</v>
      </c>
      <c r="AT431" s="126">
        <f t="shared" si="312"/>
        <v>0.36450592885375482</v>
      </c>
      <c r="AU431" s="126">
        <f t="shared" si="312"/>
        <v>0.36450592885375482</v>
      </c>
      <c r="AV431" s="126">
        <f t="shared" si="312"/>
        <v>0.36450592885375482</v>
      </c>
      <c r="AW431" s="126">
        <f t="shared" si="312"/>
        <v>0.36450592885375482</v>
      </c>
      <c r="AX431" s="126">
        <f t="shared" si="312"/>
        <v>0.36450592885375482</v>
      </c>
      <c r="AY431" s="126">
        <f t="shared" si="312"/>
        <v>0.36450592885375482</v>
      </c>
      <c r="AZ431" s="126">
        <f t="shared" si="312"/>
        <v>0.36450592885375482</v>
      </c>
      <c r="BA431" s="126">
        <f t="shared" si="312"/>
        <v>0.36450592885375482</v>
      </c>
      <c r="BB431" s="126">
        <f t="shared" si="312"/>
        <v>0.36450592885375482</v>
      </c>
      <c r="BC431" s="126">
        <f t="shared" si="312"/>
        <v>0.36450592885375482</v>
      </c>
      <c r="BD431" s="126">
        <f t="shared" si="312"/>
        <v>0.36450592885375482</v>
      </c>
      <c r="BE431" s="126">
        <f t="shared" si="312"/>
        <v>0.36450592885375482</v>
      </c>
      <c r="BF431" s="126">
        <f t="shared" si="312"/>
        <v>0.36450592885375482</v>
      </c>
      <c r="BG431" s="126">
        <f t="shared" si="312"/>
        <v>0.36450592885375482</v>
      </c>
      <c r="BH431" s="126">
        <f t="shared" si="312"/>
        <v>0.36450592885375482</v>
      </c>
      <c r="BI431" s="126">
        <f t="shared" si="312"/>
        <v>0.36450592885375482</v>
      </c>
      <c r="BJ431" s="126">
        <f t="shared" si="312"/>
        <v>0.36450592885375482</v>
      </c>
      <c r="BK431" s="126">
        <f t="shared" si="312"/>
        <v>0.36450592885375482</v>
      </c>
      <c r="BL431" s="126">
        <f t="shared" si="312"/>
        <v>0.36450592885375482</v>
      </c>
      <c r="BM431" s="126">
        <f t="shared" si="312"/>
        <v>0.36450592885375482</v>
      </c>
      <c r="BN431" s="126">
        <f>BN420*BN416/BN429</f>
        <v>0.36450592885375482</v>
      </c>
      <c r="BO431" s="126">
        <f>BO420*BO416/BO429</f>
        <v>0.36450592885375482</v>
      </c>
      <c r="BP431" s="126">
        <f>BP420*BP416/BP429</f>
        <v>0.36450592885375482</v>
      </c>
    </row>
    <row r="432" spans="2:71" outlineLevel="1">
      <c r="E432" s="83" t="s">
        <v>118</v>
      </c>
      <c r="K432" s="103" t="str">
        <f t="array" ref="K432">IF(AND(R432:BM432=1),"ok","error")</f>
        <v>ok</v>
      </c>
      <c r="R432" s="196">
        <f t="shared" ref="R432:BM432" si="313">R430+R431*(R406-1)</f>
        <v>1</v>
      </c>
      <c r="S432" s="196">
        <f t="shared" si="313"/>
        <v>1</v>
      </c>
      <c r="T432" s="196">
        <f t="shared" si="313"/>
        <v>1</v>
      </c>
      <c r="U432" s="196">
        <f t="shared" si="313"/>
        <v>1</v>
      </c>
      <c r="V432" s="196">
        <f t="shared" si="313"/>
        <v>0.99999999999999989</v>
      </c>
      <c r="W432" s="196">
        <f t="shared" si="313"/>
        <v>0.99999999999999978</v>
      </c>
      <c r="X432" s="196">
        <f t="shared" si="313"/>
        <v>0.99999999999999978</v>
      </c>
      <c r="Y432" s="196">
        <f t="shared" si="313"/>
        <v>0.99999999999999978</v>
      </c>
      <c r="Z432" s="196">
        <f t="shared" si="313"/>
        <v>0.99999999999999978</v>
      </c>
      <c r="AA432" s="196">
        <f t="shared" si="313"/>
        <v>0.99999999999999978</v>
      </c>
      <c r="AB432" s="196">
        <f t="shared" si="313"/>
        <v>0.99999999999999978</v>
      </c>
      <c r="AC432" s="196">
        <f t="shared" si="313"/>
        <v>0.99999999999999978</v>
      </c>
      <c r="AD432" s="196">
        <f t="shared" si="313"/>
        <v>0.99999999999999978</v>
      </c>
      <c r="AE432" s="196">
        <f t="shared" si="313"/>
        <v>0.99999999999999978</v>
      </c>
      <c r="AF432" s="196">
        <f t="shared" si="313"/>
        <v>0.99999999999999978</v>
      </c>
      <c r="AG432" s="196">
        <f t="shared" si="313"/>
        <v>0.99999999999999978</v>
      </c>
      <c r="AH432" s="196">
        <f t="shared" si="313"/>
        <v>0.99999999999999978</v>
      </c>
      <c r="AI432" s="196">
        <f t="shared" si="313"/>
        <v>0.99999999999999978</v>
      </c>
      <c r="AJ432" s="196">
        <f t="shared" si="313"/>
        <v>0.99999999999999978</v>
      </c>
      <c r="AK432" s="196">
        <f t="shared" si="313"/>
        <v>0.99999999999999978</v>
      </c>
      <c r="AL432" s="196">
        <f t="shared" si="313"/>
        <v>0.99999999999999978</v>
      </c>
      <c r="AM432" s="196">
        <f t="shared" si="313"/>
        <v>0.99999999999999978</v>
      </c>
      <c r="AN432" s="196">
        <f t="shared" si="313"/>
        <v>0.99999999999999978</v>
      </c>
      <c r="AO432" s="196">
        <f t="shared" si="313"/>
        <v>0.99999999999999978</v>
      </c>
      <c r="AP432" s="196">
        <f t="shared" si="313"/>
        <v>0.99999999999999978</v>
      </c>
      <c r="AQ432" s="196">
        <f t="shared" si="313"/>
        <v>0.99999999999999978</v>
      </c>
      <c r="AR432" s="196">
        <f t="shared" si="313"/>
        <v>0.99999999999999978</v>
      </c>
      <c r="AS432" s="196">
        <f t="shared" si="313"/>
        <v>0.99999999999999978</v>
      </c>
      <c r="AT432" s="196">
        <f t="shared" si="313"/>
        <v>0.99999999999999978</v>
      </c>
      <c r="AU432" s="196">
        <f t="shared" si="313"/>
        <v>0.99999999999999978</v>
      </c>
      <c r="AV432" s="196">
        <f t="shared" si="313"/>
        <v>0.99999999999999978</v>
      </c>
      <c r="AW432" s="196">
        <f t="shared" si="313"/>
        <v>0.99999999999999978</v>
      </c>
      <c r="AX432" s="196">
        <f t="shared" si="313"/>
        <v>0.99999999999999978</v>
      </c>
      <c r="AY432" s="196">
        <f t="shared" si="313"/>
        <v>0.99999999999999978</v>
      </c>
      <c r="AZ432" s="196">
        <f t="shared" si="313"/>
        <v>0.99999999999999978</v>
      </c>
      <c r="BA432" s="196">
        <f t="shared" si="313"/>
        <v>0.99999999999999978</v>
      </c>
      <c r="BB432" s="196">
        <f t="shared" si="313"/>
        <v>0.99999999999999978</v>
      </c>
      <c r="BC432" s="196">
        <f t="shared" si="313"/>
        <v>0.99999999999999978</v>
      </c>
      <c r="BD432" s="196">
        <f t="shared" si="313"/>
        <v>0.99999999999999978</v>
      </c>
      <c r="BE432" s="196">
        <f t="shared" si="313"/>
        <v>0.99999999999999978</v>
      </c>
      <c r="BF432" s="196">
        <f t="shared" si="313"/>
        <v>0.99999999999999978</v>
      </c>
      <c r="BG432" s="196">
        <f t="shared" si="313"/>
        <v>0.99999999999999978</v>
      </c>
      <c r="BH432" s="196">
        <f t="shared" si="313"/>
        <v>0.99999999999999978</v>
      </c>
      <c r="BI432" s="196">
        <f t="shared" si="313"/>
        <v>0.99999999999999978</v>
      </c>
      <c r="BJ432" s="196">
        <f t="shared" si="313"/>
        <v>0.99999999999999978</v>
      </c>
      <c r="BK432" s="196">
        <f t="shared" si="313"/>
        <v>0.99999999999999978</v>
      </c>
      <c r="BL432" s="196">
        <f t="shared" si="313"/>
        <v>0.99999999999999978</v>
      </c>
      <c r="BM432" s="196">
        <f t="shared" si="313"/>
        <v>0.99999999999999978</v>
      </c>
      <c r="BN432" s="196">
        <f>BN430+BN431*(BN406-1)</f>
        <v>0.99999999999999978</v>
      </c>
      <c r="BO432" s="196">
        <f>BO430+BO431*(BO406-1)</f>
        <v>0.99999999999999978</v>
      </c>
      <c r="BP432" s="196">
        <f>BP430+BP431*(BP406-1)</f>
        <v>0.99999999999999978</v>
      </c>
    </row>
    <row r="433" spans="2:68" outlineLevel="1">
      <c r="E433" s="16"/>
    </row>
    <row r="434" spans="2:68" outlineLevel="1">
      <c r="B434" s="90" t="s">
        <v>344</v>
      </c>
    </row>
    <row r="435" spans="2:68" outlineLevel="1"/>
    <row r="436" spans="2:68" outlineLevel="1">
      <c r="C436" s="16" t="s">
        <v>345</v>
      </c>
    </row>
    <row r="437" spans="2:68" outlineLevel="1">
      <c r="E437" s="220" t="s">
        <v>274</v>
      </c>
      <c r="J437" t="s">
        <v>86</v>
      </c>
      <c r="K437" s="103" t="str">
        <f t="array" ref="K437">IF(OR(L437:BM437&lt;0,L437:BM437&gt;1),"error","ok")</f>
        <v>ok</v>
      </c>
      <c r="R437" s="189">
        <f t="shared" ref="R437:AV437" si="314">R429</f>
        <v>0.33333333333333337</v>
      </c>
      <c r="S437" s="189">
        <f t="shared" si="314"/>
        <v>0.33333333333333337</v>
      </c>
      <c r="T437" s="189">
        <f t="shared" si="314"/>
        <v>0.33333333333333337</v>
      </c>
      <c r="U437" s="189">
        <f t="shared" si="314"/>
        <v>0.28291766000366769</v>
      </c>
      <c r="V437" s="189">
        <f t="shared" si="314"/>
        <v>0.29785541448000175</v>
      </c>
      <c r="W437" s="189">
        <f t="shared" si="314"/>
        <v>0.35474369389312665</v>
      </c>
      <c r="X437" s="189">
        <f t="shared" si="314"/>
        <v>0.37412233712578491</v>
      </c>
      <c r="Y437" s="189">
        <f t="shared" si="314"/>
        <v>0.38990775192091764</v>
      </c>
      <c r="Z437" s="189">
        <f t="shared" si="314"/>
        <v>0.38990775192091764</v>
      </c>
      <c r="AA437" s="189">
        <f t="shared" si="314"/>
        <v>0.38990775192091764</v>
      </c>
      <c r="AB437" s="189">
        <f t="shared" si="314"/>
        <v>0.38990775192091764</v>
      </c>
      <c r="AC437" s="189">
        <f t="shared" si="314"/>
        <v>0.38990775192091764</v>
      </c>
      <c r="AD437" s="189">
        <f t="shared" si="314"/>
        <v>0.38990775192091764</v>
      </c>
      <c r="AE437" s="189">
        <f t="shared" si="314"/>
        <v>0.38990775192091764</v>
      </c>
      <c r="AF437" s="189">
        <f t="shared" si="314"/>
        <v>0.38990775192091764</v>
      </c>
      <c r="AG437" s="189">
        <f t="shared" si="314"/>
        <v>0.38990775192091764</v>
      </c>
      <c r="AH437" s="189">
        <f t="shared" si="314"/>
        <v>0.38990775192091764</v>
      </c>
      <c r="AI437" s="189">
        <f t="shared" si="314"/>
        <v>0.38990775192091764</v>
      </c>
      <c r="AJ437" s="189">
        <f t="shared" si="314"/>
        <v>0.38990775192091764</v>
      </c>
      <c r="AK437" s="189">
        <f t="shared" si="314"/>
        <v>0.38990775192091764</v>
      </c>
      <c r="AL437" s="189">
        <f t="shared" si="314"/>
        <v>0.38990775192091764</v>
      </c>
      <c r="AM437" s="189">
        <f t="shared" si="314"/>
        <v>0.38990775192091764</v>
      </c>
      <c r="AN437" s="189">
        <f t="shared" si="314"/>
        <v>0.38990775192091764</v>
      </c>
      <c r="AO437" s="189">
        <f t="shared" si="314"/>
        <v>0.38990775192091764</v>
      </c>
      <c r="AP437" s="189">
        <f t="shared" si="314"/>
        <v>0.38990775192091764</v>
      </c>
      <c r="AQ437" s="189">
        <f t="shared" si="314"/>
        <v>0.38990775192091764</v>
      </c>
      <c r="AR437" s="189">
        <f t="shared" si="314"/>
        <v>0.38990775192091764</v>
      </c>
      <c r="AS437" s="189">
        <f t="shared" si="314"/>
        <v>0.38990775192091764</v>
      </c>
      <c r="AT437" s="189">
        <f t="shared" si="314"/>
        <v>0.38990775192091764</v>
      </c>
      <c r="AU437" s="189">
        <f t="shared" si="314"/>
        <v>0.38990775192091764</v>
      </c>
      <c r="AV437" s="189">
        <f t="shared" si="314"/>
        <v>0.38990775192091764</v>
      </c>
      <c r="AW437" s="189">
        <f t="shared" ref="AW437:BM437" si="315">AW429</f>
        <v>0.38990775192091764</v>
      </c>
      <c r="AX437" s="189">
        <f t="shared" si="315"/>
        <v>0.38990775192091764</v>
      </c>
      <c r="AY437" s="189">
        <f t="shared" si="315"/>
        <v>0.38990775192091764</v>
      </c>
      <c r="AZ437" s="189">
        <f t="shared" si="315"/>
        <v>0.38990775192091764</v>
      </c>
      <c r="BA437" s="189">
        <f t="shared" si="315"/>
        <v>0.38990775192091764</v>
      </c>
      <c r="BB437" s="189">
        <f t="shared" si="315"/>
        <v>0.38990775192091764</v>
      </c>
      <c r="BC437" s="189">
        <f t="shared" si="315"/>
        <v>0.38990775192091764</v>
      </c>
      <c r="BD437" s="189">
        <f t="shared" si="315"/>
        <v>0.38990775192091764</v>
      </c>
      <c r="BE437" s="189">
        <f t="shared" si="315"/>
        <v>0.38990775192091764</v>
      </c>
      <c r="BF437" s="189">
        <f t="shared" si="315"/>
        <v>0.38990775192091764</v>
      </c>
      <c r="BG437" s="189">
        <f t="shared" si="315"/>
        <v>0.38990775192091764</v>
      </c>
      <c r="BH437" s="189">
        <f t="shared" si="315"/>
        <v>0.38990775192091764</v>
      </c>
      <c r="BI437" s="189">
        <f t="shared" si="315"/>
        <v>0.38990775192091764</v>
      </c>
      <c r="BJ437" s="189">
        <f t="shared" si="315"/>
        <v>0.38990775192091764</v>
      </c>
      <c r="BK437" s="189">
        <f t="shared" si="315"/>
        <v>0.38990775192091764</v>
      </c>
      <c r="BL437" s="189">
        <f t="shared" si="315"/>
        <v>0.38990775192091764</v>
      </c>
      <c r="BM437" s="189">
        <f t="shared" si="315"/>
        <v>0.38990775192091764</v>
      </c>
      <c r="BN437" s="189">
        <f>BN429</f>
        <v>0.38990775192091764</v>
      </c>
      <c r="BO437" s="189">
        <f>BO429</f>
        <v>0.38990775192091764</v>
      </c>
      <c r="BP437" s="189">
        <f>BP429</f>
        <v>0.38990775192091764</v>
      </c>
    </row>
    <row r="438" spans="2:68" outlineLevel="1">
      <c r="E438" s="63" t="s">
        <v>456</v>
      </c>
      <c r="J438" t="s">
        <v>86</v>
      </c>
      <c r="K438" s="103" t="str">
        <f t="array" ref="K438">IF(OR(L438:BM438&lt;0,L438:BM438&gt;1),"error","ok")</f>
        <v>ok</v>
      </c>
      <c r="R438" s="71">
        <f t="shared" ref="R438:BM438" si="316">R416*R409/(1-R416)*(R406-1)</f>
        <v>0</v>
      </c>
      <c r="S438" s="71">
        <f t="shared" si="316"/>
        <v>0</v>
      </c>
      <c r="T438" s="71">
        <f t="shared" si="316"/>
        <v>0</v>
      </c>
      <c r="U438" s="71">
        <f t="shared" si="316"/>
        <v>6.0031007751937968E-2</v>
      </c>
      <c r="V438" s="71">
        <f t="shared" si="316"/>
        <v>0.11260150375939848</v>
      </c>
      <c r="W438" s="71">
        <f t="shared" si="316"/>
        <v>0.15836496350364956</v>
      </c>
      <c r="X438" s="71">
        <f t="shared" si="316"/>
        <v>0.19790070921985811</v>
      </c>
      <c r="Y438" s="71">
        <f t="shared" si="316"/>
        <v>0.2317241379310345</v>
      </c>
      <c r="Z438" s="71">
        <f t="shared" si="316"/>
        <v>0.2317241379310345</v>
      </c>
      <c r="AA438" s="71">
        <f t="shared" si="316"/>
        <v>0.2317241379310345</v>
      </c>
      <c r="AB438" s="71">
        <f t="shared" si="316"/>
        <v>0.2317241379310345</v>
      </c>
      <c r="AC438" s="71">
        <f t="shared" si="316"/>
        <v>0.2317241379310345</v>
      </c>
      <c r="AD438" s="71">
        <f t="shared" si="316"/>
        <v>0.2317241379310345</v>
      </c>
      <c r="AE438" s="71">
        <f t="shared" si="316"/>
        <v>0.2317241379310345</v>
      </c>
      <c r="AF438" s="71">
        <f t="shared" si="316"/>
        <v>0.2317241379310345</v>
      </c>
      <c r="AG438" s="71">
        <f t="shared" si="316"/>
        <v>0.2317241379310345</v>
      </c>
      <c r="AH438" s="71">
        <f t="shared" si="316"/>
        <v>0.2317241379310345</v>
      </c>
      <c r="AI438" s="71">
        <f t="shared" si="316"/>
        <v>0.2317241379310345</v>
      </c>
      <c r="AJ438" s="71">
        <f t="shared" si="316"/>
        <v>0.2317241379310345</v>
      </c>
      <c r="AK438" s="71">
        <f t="shared" si="316"/>
        <v>0.2317241379310345</v>
      </c>
      <c r="AL438" s="71">
        <f t="shared" si="316"/>
        <v>0.2317241379310345</v>
      </c>
      <c r="AM438" s="71">
        <f t="shared" si="316"/>
        <v>0.2317241379310345</v>
      </c>
      <c r="AN438" s="71">
        <f t="shared" si="316"/>
        <v>0.2317241379310345</v>
      </c>
      <c r="AO438" s="71">
        <f t="shared" si="316"/>
        <v>0.2317241379310345</v>
      </c>
      <c r="AP438" s="71">
        <f t="shared" si="316"/>
        <v>0.2317241379310345</v>
      </c>
      <c r="AQ438" s="71">
        <f t="shared" si="316"/>
        <v>0.2317241379310345</v>
      </c>
      <c r="AR438" s="71">
        <f t="shared" si="316"/>
        <v>0.2317241379310345</v>
      </c>
      <c r="AS438" s="71">
        <f t="shared" si="316"/>
        <v>0.2317241379310345</v>
      </c>
      <c r="AT438" s="71">
        <f t="shared" si="316"/>
        <v>0.2317241379310345</v>
      </c>
      <c r="AU438" s="71">
        <f t="shared" si="316"/>
        <v>0.2317241379310345</v>
      </c>
      <c r="AV438" s="71">
        <f t="shared" si="316"/>
        <v>0.2317241379310345</v>
      </c>
      <c r="AW438" s="71">
        <f t="shared" si="316"/>
        <v>0.2317241379310345</v>
      </c>
      <c r="AX438" s="71">
        <f t="shared" si="316"/>
        <v>0.2317241379310345</v>
      </c>
      <c r="AY438" s="71">
        <f t="shared" si="316"/>
        <v>0.2317241379310345</v>
      </c>
      <c r="AZ438" s="71">
        <f t="shared" si="316"/>
        <v>0.2317241379310345</v>
      </c>
      <c r="BA438" s="71">
        <f t="shared" si="316"/>
        <v>0.2317241379310345</v>
      </c>
      <c r="BB438" s="71">
        <f t="shared" si="316"/>
        <v>0.2317241379310345</v>
      </c>
      <c r="BC438" s="71">
        <f t="shared" si="316"/>
        <v>0.2317241379310345</v>
      </c>
      <c r="BD438" s="71">
        <f t="shared" si="316"/>
        <v>0.2317241379310345</v>
      </c>
      <c r="BE438" s="71">
        <f t="shared" si="316"/>
        <v>0.2317241379310345</v>
      </c>
      <c r="BF438" s="71">
        <f t="shared" si="316"/>
        <v>0.2317241379310345</v>
      </c>
      <c r="BG438" s="71">
        <f t="shared" si="316"/>
        <v>0.2317241379310345</v>
      </c>
      <c r="BH438" s="71">
        <f t="shared" si="316"/>
        <v>0.2317241379310345</v>
      </c>
      <c r="BI438" s="71">
        <f t="shared" si="316"/>
        <v>0.2317241379310345</v>
      </c>
      <c r="BJ438" s="71">
        <f t="shared" si="316"/>
        <v>0.2317241379310345</v>
      </c>
      <c r="BK438" s="71">
        <f t="shared" si="316"/>
        <v>0.2317241379310345</v>
      </c>
      <c r="BL438" s="71">
        <f t="shared" si="316"/>
        <v>0.2317241379310345</v>
      </c>
      <c r="BM438" s="71">
        <f t="shared" si="316"/>
        <v>0.2317241379310345</v>
      </c>
      <c r="BN438" s="71">
        <f>BN416*BN409/(1-BN416)*(BN406-1)</f>
        <v>0.2317241379310345</v>
      </c>
      <c r="BO438" s="71">
        <f>BO416*BO409/(1-BO416)*(BO406-1)</f>
        <v>0.2317241379310345</v>
      </c>
      <c r="BP438" s="71">
        <f>BP416*BP409/(1-BP416)*(BP406-1)</f>
        <v>0.2317241379310345</v>
      </c>
    </row>
    <row r="439" spans="2:68" outlineLevel="1">
      <c r="E439" s="63" t="s">
        <v>457</v>
      </c>
      <c r="J439" t="s">
        <v>86</v>
      </c>
      <c r="K439" s="103" t="str">
        <f t="array" ref="K439">IF(OR(L439:BM439&lt;0,L439:BM439&gt;1),"error","ok")</f>
        <v>ok</v>
      </c>
      <c r="R439" s="71">
        <f t="shared" ref="R439:BM439" si="317">R416*R416/(1-R416)*(R406-2)+R409*(R416/(1-R409))</f>
        <v>0.5</v>
      </c>
      <c r="S439" s="71">
        <f t="shared" si="317"/>
        <v>0.5</v>
      </c>
      <c r="T439" s="71">
        <f t="shared" si="317"/>
        <v>0.5</v>
      </c>
      <c r="U439" s="71">
        <f t="shared" si="317"/>
        <v>0.46998449612403098</v>
      </c>
      <c r="V439" s="71">
        <f t="shared" si="317"/>
        <v>0.44369924812030076</v>
      </c>
      <c r="W439" s="71">
        <f t="shared" si="317"/>
        <v>0.42081751824817515</v>
      </c>
      <c r="X439" s="71">
        <f t="shared" si="317"/>
        <v>0.40104964539007087</v>
      </c>
      <c r="Y439" s="71">
        <f t="shared" si="317"/>
        <v>0.38413793103448279</v>
      </c>
      <c r="Z439" s="71">
        <f t="shared" si="317"/>
        <v>0.38413793103448279</v>
      </c>
      <c r="AA439" s="71">
        <f t="shared" si="317"/>
        <v>0.38413793103448279</v>
      </c>
      <c r="AB439" s="71">
        <f t="shared" si="317"/>
        <v>0.38413793103448279</v>
      </c>
      <c r="AC439" s="71">
        <f t="shared" si="317"/>
        <v>0.38413793103448279</v>
      </c>
      <c r="AD439" s="71">
        <f t="shared" si="317"/>
        <v>0.38413793103448279</v>
      </c>
      <c r="AE439" s="71">
        <f t="shared" si="317"/>
        <v>0.38413793103448279</v>
      </c>
      <c r="AF439" s="71">
        <f t="shared" si="317"/>
        <v>0.38413793103448279</v>
      </c>
      <c r="AG439" s="71">
        <f t="shared" si="317"/>
        <v>0.38413793103448279</v>
      </c>
      <c r="AH439" s="71">
        <f t="shared" si="317"/>
        <v>0.38413793103448279</v>
      </c>
      <c r="AI439" s="71">
        <f t="shared" si="317"/>
        <v>0.38413793103448279</v>
      </c>
      <c r="AJ439" s="71">
        <f t="shared" si="317"/>
        <v>0.38413793103448279</v>
      </c>
      <c r="AK439" s="71">
        <f t="shared" si="317"/>
        <v>0.38413793103448279</v>
      </c>
      <c r="AL439" s="71">
        <f t="shared" si="317"/>
        <v>0.38413793103448279</v>
      </c>
      <c r="AM439" s="71">
        <f t="shared" si="317"/>
        <v>0.38413793103448279</v>
      </c>
      <c r="AN439" s="71">
        <f t="shared" si="317"/>
        <v>0.38413793103448279</v>
      </c>
      <c r="AO439" s="71">
        <f t="shared" si="317"/>
        <v>0.38413793103448279</v>
      </c>
      <c r="AP439" s="71">
        <f t="shared" si="317"/>
        <v>0.38413793103448279</v>
      </c>
      <c r="AQ439" s="71">
        <f t="shared" si="317"/>
        <v>0.38413793103448279</v>
      </c>
      <c r="AR439" s="71">
        <f t="shared" si="317"/>
        <v>0.38413793103448279</v>
      </c>
      <c r="AS439" s="71">
        <f t="shared" si="317"/>
        <v>0.38413793103448279</v>
      </c>
      <c r="AT439" s="71">
        <f t="shared" si="317"/>
        <v>0.38413793103448279</v>
      </c>
      <c r="AU439" s="71">
        <f t="shared" si="317"/>
        <v>0.38413793103448279</v>
      </c>
      <c r="AV439" s="71">
        <f t="shared" si="317"/>
        <v>0.38413793103448279</v>
      </c>
      <c r="AW439" s="71">
        <f t="shared" si="317"/>
        <v>0.38413793103448279</v>
      </c>
      <c r="AX439" s="71">
        <f t="shared" si="317"/>
        <v>0.38413793103448279</v>
      </c>
      <c r="AY439" s="71">
        <f t="shared" si="317"/>
        <v>0.38413793103448279</v>
      </c>
      <c r="AZ439" s="71">
        <f t="shared" si="317"/>
        <v>0.38413793103448279</v>
      </c>
      <c r="BA439" s="71">
        <f t="shared" si="317"/>
        <v>0.38413793103448279</v>
      </c>
      <c r="BB439" s="71">
        <f t="shared" si="317"/>
        <v>0.38413793103448279</v>
      </c>
      <c r="BC439" s="71">
        <f t="shared" si="317"/>
        <v>0.38413793103448279</v>
      </c>
      <c r="BD439" s="71">
        <f t="shared" si="317"/>
        <v>0.38413793103448279</v>
      </c>
      <c r="BE439" s="71">
        <f t="shared" si="317"/>
        <v>0.38413793103448279</v>
      </c>
      <c r="BF439" s="71">
        <f t="shared" si="317"/>
        <v>0.38413793103448279</v>
      </c>
      <c r="BG439" s="71">
        <f t="shared" si="317"/>
        <v>0.38413793103448279</v>
      </c>
      <c r="BH439" s="71">
        <f t="shared" si="317"/>
        <v>0.38413793103448279</v>
      </c>
      <c r="BI439" s="71">
        <f t="shared" si="317"/>
        <v>0.38413793103448279</v>
      </c>
      <c r="BJ439" s="71">
        <f t="shared" si="317"/>
        <v>0.38413793103448279</v>
      </c>
      <c r="BK439" s="71">
        <f t="shared" si="317"/>
        <v>0.38413793103448279</v>
      </c>
      <c r="BL439" s="71">
        <f t="shared" si="317"/>
        <v>0.38413793103448279</v>
      </c>
      <c r="BM439" s="71">
        <f t="shared" si="317"/>
        <v>0.38413793103448279</v>
      </c>
      <c r="BN439" s="71">
        <f>BN416*BN416/(1-BN416)*(BN406-2)+BN409*(BN416/(1-BN409))</f>
        <v>0.38413793103448279</v>
      </c>
      <c r="BO439" s="71">
        <f>BO416*BO416/(1-BO416)*(BO406-2)+BO409*(BO416/(1-BO409))</f>
        <v>0.38413793103448279</v>
      </c>
      <c r="BP439" s="71">
        <f>BP416*BP416/(1-BP416)*(BP406-2)+BP409*(BP416/(1-BP409))</f>
        <v>0.38413793103448279</v>
      </c>
    </row>
    <row r="440" spans="2:68" outlineLevel="1">
      <c r="E440" s="83" t="s">
        <v>118</v>
      </c>
      <c r="K440" s="103" t="str">
        <f t="array" ref="K440">IF(AND(R440:BM440=1),"ok","error")</f>
        <v>ok</v>
      </c>
      <c r="R440" s="196">
        <f t="shared" ref="R440:BM440" si="318">R438+R439*(R406-1)</f>
        <v>1</v>
      </c>
      <c r="S440" s="196">
        <f t="shared" si="318"/>
        <v>1</v>
      </c>
      <c r="T440" s="196">
        <f t="shared" si="318"/>
        <v>1</v>
      </c>
      <c r="U440" s="196">
        <f t="shared" si="318"/>
        <v>0.99999999999999989</v>
      </c>
      <c r="V440" s="196">
        <f t="shared" si="318"/>
        <v>1</v>
      </c>
      <c r="W440" s="196">
        <f t="shared" si="318"/>
        <v>0.99999999999999989</v>
      </c>
      <c r="X440" s="196">
        <f t="shared" si="318"/>
        <v>0.99999999999999989</v>
      </c>
      <c r="Y440" s="196">
        <f t="shared" si="318"/>
        <v>1</v>
      </c>
      <c r="Z440" s="196">
        <f t="shared" si="318"/>
        <v>1</v>
      </c>
      <c r="AA440" s="196">
        <f t="shared" si="318"/>
        <v>1</v>
      </c>
      <c r="AB440" s="196">
        <f t="shared" si="318"/>
        <v>1</v>
      </c>
      <c r="AC440" s="196">
        <f t="shared" si="318"/>
        <v>1</v>
      </c>
      <c r="AD440" s="196">
        <f t="shared" si="318"/>
        <v>1</v>
      </c>
      <c r="AE440" s="196">
        <f t="shared" si="318"/>
        <v>1</v>
      </c>
      <c r="AF440" s="196">
        <f t="shared" si="318"/>
        <v>1</v>
      </c>
      <c r="AG440" s="196">
        <f t="shared" si="318"/>
        <v>1</v>
      </c>
      <c r="AH440" s="196">
        <f t="shared" si="318"/>
        <v>1</v>
      </c>
      <c r="AI440" s="196">
        <f t="shared" si="318"/>
        <v>1</v>
      </c>
      <c r="AJ440" s="196">
        <f t="shared" si="318"/>
        <v>1</v>
      </c>
      <c r="AK440" s="196">
        <f t="shared" si="318"/>
        <v>1</v>
      </c>
      <c r="AL440" s="196">
        <f t="shared" si="318"/>
        <v>1</v>
      </c>
      <c r="AM440" s="196">
        <f t="shared" si="318"/>
        <v>1</v>
      </c>
      <c r="AN440" s="196">
        <f t="shared" si="318"/>
        <v>1</v>
      </c>
      <c r="AO440" s="196">
        <f t="shared" si="318"/>
        <v>1</v>
      </c>
      <c r="AP440" s="196">
        <f t="shared" si="318"/>
        <v>1</v>
      </c>
      <c r="AQ440" s="196">
        <f t="shared" si="318"/>
        <v>1</v>
      </c>
      <c r="AR440" s="196">
        <f t="shared" si="318"/>
        <v>1</v>
      </c>
      <c r="AS440" s="196">
        <f t="shared" si="318"/>
        <v>1</v>
      </c>
      <c r="AT440" s="196">
        <f t="shared" si="318"/>
        <v>1</v>
      </c>
      <c r="AU440" s="196">
        <f t="shared" si="318"/>
        <v>1</v>
      </c>
      <c r="AV440" s="196">
        <f t="shared" si="318"/>
        <v>1</v>
      </c>
      <c r="AW440" s="196">
        <f t="shared" si="318"/>
        <v>1</v>
      </c>
      <c r="AX440" s="196">
        <f t="shared" si="318"/>
        <v>1</v>
      </c>
      <c r="AY440" s="196">
        <f t="shared" si="318"/>
        <v>1</v>
      </c>
      <c r="AZ440" s="196">
        <f t="shared" si="318"/>
        <v>1</v>
      </c>
      <c r="BA440" s="196">
        <f t="shared" si="318"/>
        <v>1</v>
      </c>
      <c r="BB440" s="196">
        <f t="shared" si="318"/>
        <v>1</v>
      </c>
      <c r="BC440" s="196">
        <f t="shared" si="318"/>
        <v>1</v>
      </c>
      <c r="BD440" s="196">
        <f t="shared" si="318"/>
        <v>1</v>
      </c>
      <c r="BE440" s="196">
        <f t="shared" si="318"/>
        <v>1</v>
      </c>
      <c r="BF440" s="196">
        <f t="shared" si="318"/>
        <v>1</v>
      </c>
      <c r="BG440" s="196">
        <f t="shared" si="318"/>
        <v>1</v>
      </c>
      <c r="BH440" s="196">
        <f t="shared" si="318"/>
        <v>1</v>
      </c>
      <c r="BI440" s="196">
        <f t="shared" si="318"/>
        <v>1</v>
      </c>
      <c r="BJ440" s="196">
        <f t="shared" si="318"/>
        <v>1</v>
      </c>
      <c r="BK440" s="196">
        <f t="shared" si="318"/>
        <v>1</v>
      </c>
      <c r="BL440" s="196">
        <f t="shared" si="318"/>
        <v>1</v>
      </c>
      <c r="BM440" s="196">
        <f t="shared" si="318"/>
        <v>1</v>
      </c>
      <c r="BN440" s="196">
        <f>BN438+BN439*(BN406-1)</f>
        <v>1</v>
      </c>
      <c r="BO440" s="196">
        <f>BO438+BO439*(BO406-1)</f>
        <v>1</v>
      </c>
      <c r="BP440" s="196">
        <f>BP438+BP439*(BP406-1)</f>
        <v>1</v>
      </c>
    </row>
    <row r="441" spans="2:68" outlineLevel="1"/>
    <row r="442" spans="2:68" outlineLevel="1">
      <c r="B442" s="73" t="s">
        <v>346</v>
      </c>
    </row>
    <row r="443" spans="2:68" outlineLevel="1">
      <c r="C443" s="107" t="s">
        <v>341</v>
      </c>
      <c r="J443" t="s">
        <v>106</v>
      </c>
      <c r="R443" s="206">
        <f t="shared" ref="R443:BM443" si="319">R423*R398</f>
        <v>14446976726</v>
      </c>
      <c r="S443" s="206">
        <f t="shared" si="319"/>
        <v>16644970096</v>
      </c>
      <c r="T443" s="206">
        <f t="shared" si="319"/>
        <v>26544444990.609043</v>
      </c>
      <c r="U443" s="206">
        <f t="shared" si="319"/>
        <v>36630281905.052269</v>
      </c>
      <c r="V443" s="206">
        <f t="shared" si="319"/>
        <v>44208607142.524025</v>
      </c>
      <c r="W443" s="206">
        <f t="shared" si="319"/>
        <v>54066830523.308632</v>
      </c>
      <c r="X443" s="206">
        <f t="shared" si="319"/>
        <v>60332868012.926872</v>
      </c>
      <c r="Y443" s="206">
        <f t="shared" si="319"/>
        <v>47391784188.018097</v>
      </c>
      <c r="Z443" s="206">
        <f t="shared" si="319"/>
        <v>32788985958.534672</v>
      </c>
      <c r="AA443" s="206">
        <f t="shared" si="319"/>
        <v>22699222503.591412</v>
      </c>
      <c r="AB443" s="206">
        <f t="shared" si="319"/>
        <v>16347330877.667261</v>
      </c>
      <c r="AC443" s="206">
        <f t="shared" si="319"/>
        <v>12819721292.874262</v>
      </c>
      <c r="AD443" s="206">
        <f t="shared" si="319"/>
        <v>10689007159.385246</v>
      </c>
      <c r="AE443" s="206">
        <f t="shared" si="319"/>
        <v>9442056749.8621082</v>
      </c>
      <c r="AF443" s="206">
        <f t="shared" si="319"/>
        <v>8808273030.8061752</v>
      </c>
      <c r="AG443" s="206">
        <f t="shared" si="319"/>
        <v>8653517823.9295673</v>
      </c>
      <c r="AH443" s="206">
        <f t="shared" si="319"/>
        <v>8573266750.9465036</v>
      </c>
      <c r="AI443" s="206">
        <f t="shared" si="319"/>
        <v>8831079318.5602703</v>
      </c>
      <c r="AJ443" s="206">
        <f t="shared" si="319"/>
        <v>8994441774.0619354</v>
      </c>
      <c r="AK443" s="206">
        <f t="shared" si="319"/>
        <v>9066539666.9325466</v>
      </c>
      <c r="AL443" s="206">
        <f t="shared" si="319"/>
        <v>9136979118.9908981</v>
      </c>
      <c r="AM443" s="206">
        <f t="shared" si="319"/>
        <v>9205721374.1350784</v>
      </c>
      <c r="AN443" s="206">
        <f t="shared" si="319"/>
        <v>9272749270.2179832</v>
      </c>
      <c r="AO443" s="206">
        <f t="shared" si="319"/>
        <v>9338003273.2255859</v>
      </c>
      <c r="AP443" s="206">
        <f t="shared" si="319"/>
        <v>9401437603.0484428</v>
      </c>
      <c r="AQ443" s="206">
        <f t="shared" si="319"/>
        <v>9463163330.8598919</v>
      </c>
      <c r="AR443" s="206">
        <f t="shared" si="319"/>
        <v>9523301528.1339188</v>
      </c>
      <c r="AS443" s="206">
        <f t="shared" si="319"/>
        <v>9581823461.5112514</v>
      </c>
      <c r="AT443" s="206">
        <f t="shared" si="319"/>
        <v>9638673233.7962246</v>
      </c>
      <c r="AU443" s="206">
        <f t="shared" si="319"/>
        <v>9693834083.685812</v>
      </c>
      <c r="AV443" s="206">
        <f t="shared" si="319"/>
        <v>9747299185.0696411</v>
      </c>
      <c r="AW443" s="206">
        <f t="shared" si="319"/>
        <v>9799062565.4635544</v>
      </c>
      <c r="AX443" s="206">
        <f t="shared" si="319"/>
        <v>9849113331.8093662</v>
      </c>
      <c r="AY443" s="206">
        <f t="shared" si="319"/>
        <v>9897442814.2824078</v>
      </c>
      <c r="AZ443" s="206">
        <f t="shared" si="319"/>
        <v>9944053761.1883564</v>
      </c>
      <c r="BA443" s="206">
        <f t="shared" si="319"/>
        <v>9988957624.5250092</v>
      </c>
      <c r="BB443" s="206">
        <f t="shared" si="319"/>
        <v>10032162505.519762</v>
      </c>
      <c r="BC443" s="206">
        <f t="shared" si="319"/>
        <v>10073671418.000006</v>
      </c>
      <c r="BD443" s="206">
        <f t="shared" si="319"/>
        <v>10113489699.661879</v>
      </c>
      <c r="BE443" s="206">
        <f t="shared" si="319"/>
        <v>10151631557.381458</v>
      </c>
      <c r="BF443" s="206">
        <f t="shared" si="319"/>
        <v>10188119936.404142</v>
      </c>
      <c r="BG443" s="206">
        <f t="shared" si="319"/>
        <v>10222977816.365557</v>
      </c>
      <c r="BH443" s="206">
        <f t="shared" si="319"/>
        <v>10256224674.902933</v>
      </c>
      <c r="BI443" s="206">
        <f t="shared" si="319"/>
        <v>10287104000.115913</v>
      </c>
      <c r="BJ443" s="206">
        <f t="shared" si="319"/>
        <v>10308504121.966328</v>
      </c>
      <c r="BK443" s="206">
        <f t="shared" si="319"/>
        <v>10322000559.47802</v>
      </c>
      <c r="BL443" s="206">
        <f t="shared" si="319"/>
        <v>10335514667.237829</v>
      </c>
      <c r="BM443" s="206">
        <f t="shared" si="319"/>
        <v>10349046468.380571</v>
      </c>
      <c r="BN443" s="206">
        <f>BN423*BN398</f>
        <v>10362595986.071358</v>
      </c>
      <c r="BO443" s="206">
        <f>BO423*BO398</f>
        <v>10376163243.50563</v>
      </c>
      <c r="BP443" s="206">
        <f>BP423*BP398</f>
        <v>10389748263.909193</v>
      </c>
    </row>
    <row r="444" spans="2:68" outlineLevel="1">
      <c r="C444" s="107" t="s">
        <v>342</v>
      </c>
      <c r="J444" t="s">
        <v>106</v>
      </c>
      <c r="R444" s="206">
        <f>R429*R398</f>
        <v>7223488363.000001</v>
      </c>
      <c r="S444" s="206">
        <f t="shared" ref="S444:BM444" si="320">S429*S398</f>
        <v>8322485048.000001</v>
      </c>
      <c r="T444" s="206">
        <f t="shared" si="320"/>
        <v>13272222495.304523</v>
      </c>
      <c r="U444" s="206">
        <f t="shared" si="320"/>
        <v>14452111094.947735</v>
      </c>
      <c r="V444" s="206">
        <f t="shared" si="320"/>
        <v>18753648857.475975</v>
      </c>
      <c r="W444" s="206">
        <f t="shared" si="320"/>
        <v>29724416476.691368</v>
      </c>
      <c r="X444" s="206">
        <f t="shared" si="320"/>
        <v>36064353987.073128</v>
      </c>
      <c r="Y444" s="206">
        <f t="shared" si="320"/>
        <v>30287918081.981903</v>
      </c>
      <c r="Z444" s="206">
        <f t="shared" si="320"/>
        <v>20955322482.972431</v>
      </c>
      <c r="AA444" s="206">
        <f t="shared" si="320"/>
        <v>14506991106.008587</v>
      </c>
      <c r="AB444" s="206">
        <f t="shared" si="320"/>
        <v>10447520112.716509</v>
      </c>
      <c r="AC444" s="206">
        <f t="shared" si="320"/>
        <v>8193037569.802721</v>
      </c>
      <c r="AD444" s="206">
        <f t="shared" si="320"/>
        <v>6831305863.8343163</v>
      </c>
      <c r="AE444" s="206">
        <f t="shared" si="320"/>
        <v>6034384361.4470043</v>
      </c>
      <c r="AF444" s="206">
        <f t="shared" si="320"/>
        <v>5629335476.0051022</v>
      </c>
      <c r="AG444" s="206">
        <f t="shared" si="320"/>
        <v>5530431982.310009</v>
      </c>
      <c r="AH444" s="206">
        <f t="shared" si="320"/>
        <v>5479143811.456193</v>
      </c>
      <c r="AI444" s="206">
        <f t="shared" si="320"/>
        <v>5643910892.1259565</v>
      </c>
      <c r="AJ444" s="206">
        <f t="shared" si="320"/>
        <v>5748315247.3254986</v>
      </c>
      <c r="AK444" s="206">
        <f t="shared" si="320"/>
        <v>5794392750.2210455</v>
      </c>
      <c r="AL444" s="206">
        <f t="shared" si="320"/>
        <v>5839410349.5842371</v>
      </c>
      <c r="AM444" s="206">
        <f t="shared" si="320"/>
        <v>5883343276.5303392</v>
      </c>
      <c r="AN444" s="206">
        <f t="shared" si="320"/>
        <v>5926180562.7931318</v>
      </c>
      <c r="AO444" s="206">
        <f t="shared" si="320"/>
        <v>5967884160.3993044</v>
      </c>
      <c r="AP444" s="206">
        <f t="shared" si="320"/>
        <v>6008424811.4462824</v>
      </c>
      <c r="AQ444" s="206">
        <f t="shared" si="320"/>
        <v>6047873501.1197252</v>
      </c>
      <c r="AR444" s="206">
        <f t="shared" si="320"/>
        <v>6086307605.7613115</v>
      </c>
      <c r="AS444" s="206">
        <f t="shared" si="320"/>
        <v>6123708761.9849253</v>
      </c>
      <c r="AT444" s="206">
        <f t="shared" si="320"/>
        <v>6160041246.0947332</v>
      </c>
      <c r="AU444" s="206">
        <f t="shared" si="320"/>
        <v>6195294346.0025158</v>
      </c>
      <c r="AV444" s="206">
        <f t="shared" si="320"/>
        <v>6229463699.1657953</v>
      </c>
      <c r="AW444" s="206">
        <f t="shared" si="320"/>
        <v>6262545488.5915184</v>
      </c>
      <c r="AX444" s="206">
        <f t="shared" si="320"/>
        <v>6294532752.565547</v>
      </c>
      <c r="AY444" s="206">
        <f t="shared" si="320"/>
        <v>6325419950.2342558</v>
      </c>
      <c r="AZ444" s="206">
        <f t="shared" si="320"/>
        <v>6355208838.0298729</v>
      </c>
      <c r="BA444" s="206">
        <f t="shared" si="320"/>
        <v>6383906734.8828239</v>
      </c>
      <c r="BB444" s="206">
        <f t="shared" si="320"/>
        <v>6411518818.2582722</v>
      </c>
      <c r="BC444" s="206">
        <f t="shared" si="320"/>
        <v>6438047014.2824192</v>
      </c>
      <c r="BD444" s="206">
        <f t="shared" si="320"/>
        <v>6463494734.2575827</v>
      </c>
      <c r="BE444" s="206">
        <f t="shared" si="320"/>
        <v>6487871057.7469463</v>
      </c>
      <c r="BF444" s="206">
        <f t="shared" si="320"/>
        <v>6511190648.973959</v>
      </c>
      <c r="BG444" s="206">
        <f t="shared" si="320"/>
        <v>6533468194.1407385</v>
      </c>
      <c r="BH444" s="206">
        <f t="shared" si="320"/>
        <v>6554716141.3348827</v>
      </c>
      <c r="BI444" s="206">
        <f t="shared" si="320"/>
        <v>6574451006.5336094</v>
      </c>
      <c r="BJ444" s="206">
        <f t="shared" si="320"/>
        <v>6588127747.1048918</v>
      </c>
      <c r="BK444" s="206">
        <f t="shared" si="320"/>
        <v>6596753271.5656509</v>
      </c>
      <c r="BL444" s="206">
        <f t="shared" si="320"/>
        <v>6605390089.0181503</v>
      </c>
      <c r="BM444" s="206">
        <f t="shared" si="320"/>
        <v>6614038214.2477694</v>
      </c>
      <c r="BN444" s="206">
        <f>BN429*BN398</f>
        <v>6622697662.0592451</v>
      </c>
      <c r="BO444" s="206">
        <f>BO429*BO398</f>
        <v>6631368447.2767029</v>
      </c>
      <c r="BP444" s="206">
        <f>BP429*BP398</f>
        <v>6640050584.7436695</v>
      </c>
    </row>
    <row r="445" spans="2:68" outlineLevel="1">
      <c r="C445" s="107" t="s">
        <v>343</v>
      </c>
      <c r="J445" t="s">
        <v>106</v>
      </c>
      <c r="R445" s="206">
        <f t="shared" ref="R445:BM445" si="321">R398*R437</f>
        <v>7223488363.000001</v>
      </c>
      <c r="S445" s="206">
        <f t="shared" si="321"/>
        <v>8322485048.000001</v>
      </c>
      <c r="T445" s="206">
        <f t="shared" si="321"/>
        <v>13272222495.304523</v>
      </c>
      <c r="U445" s="206">
        <f t="shared" si="321"/>
        <v>14452111094.947735</v>
      </c>
      <c r="V445" s="206">
        <f t="shared" si="321"/>
        <v>18753648857.475975</v>
      </c>
      <c r="W445" s="206">
        <f t="shared" si="321"/>
        <v>29724416476.691368</v>
      </c>
      <c r="X445" s="206">
        <f t="shared" si="321"/>
        <v>36064353987.073128</v>
      </c>
      <c r="Y445" s="206">
        <f t="shared" si="321"/>
        <v>30287918081.981903</v>
      </c>
      <c r="Z445" s="206">
        <f t="shared" si="321"/>
        <v>20955322482.972431</v>
      </c>
      <c r="AA445" s="206">
        <f t="shared" si="321"/>
        <v>14506991106.008587</v>
      </c>
      <c r="AB445" s="206">
        <f t="shared" si="321"/>
        <v>10447520112.716509</v>
      </c>
      <c r="AC445" s="206">
        <f t="shared" si="321"/>
        <v>8193037569.802721</v>
      </c>
      <c r="AD445" s="206">
        <f t="shared" si="321"/>
        <v>6831305863.8343163</v>
      </c>
      <c r="AE445" s="206">
        <f t="shared" si="321"/>
        <v>6034384361.4470043</v>
      </c>
      <c r="AF445" s="206">
        <f t="shared" si="321"/>
        <v>5629335476.0051022</v>
      </c>
      <c r="AG445" s="206">
        <f t="shared" si="321"/>
        <v>5530431982.310009</v>
      </c>
      <c r="AH445" s="206">
        <f t="shared" si="321"/>
        <v>5479143811.456193</v>
      </c>
      <c r="AI445" s="206">
        <f t="shared" si="321"/>
        <v>5643910892.1259565</v>
      </c>
      <c r="AJ445" s="206">
        <f t="shared" si="321"/>
        <v>5748315247.3254986</v>
      </c>
      <c r="AK445" s="206">
        <f t="shared" si="321"/>
        <v>5794392750.2210455</v>
      </c>
      <c r="AL445" s="206">
        <f t="shared" si="321"/>
        <v>5839410349.5842371</v>
      </c>
      <c r="AM445" s="206">
        <f t="shared" si="321"/>
        <v>5883343276.5303392</v>
      </c>
      <c r="AN445" s="206">
        <f t="shared" si="321"/>
        <v>5926180562.7931318</v>
      </c>
      <c r="AO445" s="206">
        <f t="shared" si="321"/>
        <v>5967884160.3993044</v>
      </c>
      <c r="AP445" s="206">
        <f t="shared" si="321"/>
        <v>6008424811.4462824</v>
      </c>
      <c r="AQ445" s="206">
        <f t="shared" si="321"/>
        <v>6047873501.1197252</v>
      </c>
      <c r="AR445" s="206">
        <f t="shared" si="321"/>
        <v>6086307605.7613115</v>
      </c>
      <c r="AS445" s="206">
        <f t="shared" si="321"/>
        <v>6123708761.9849253</v>
      </c>
      <c r="AT445" s="206">
        <f t="shared" si="321"/>
        <v>6160041246.0947332</v>
      </c>
      <c r="AU445" s="206">
        <f t="shared" si="321"/>
        <v>6195294346.0025158</v>
      </c>
      <c r="AV445" s="206">
        <f t="shared" si="321"/>
        <v>6229463699.1657953</v>
      </c>
      <c r="AW445" s="206">
        <f t="shared" si="321"/>
        <v>6262545488.5915184</v>
      </c>
      <c r="AX445" s="206">
        <f t="shared" si="321"/>
        <v>6294532752.565547</v>
      </c>
      <c r="AY445" s="206">
        <f t="shared" si="321"/>
        <v>6325419950.2342558</v>
      </c>
      <c r="AZ445" s="206">
        <f t="shared" si="321"/>
        <v>6355208838.0298729</v>
      </c>
      <c r="BA445" s="206">
        <f t="shared" si="321"/>
        <v>6383906734.8828239</v>
      </c>
      <c r="BB445" s="206">
        <f t="shared" si="321"/>
        <v>6411518818.2582722</v>
      </c>
      <c r="BC445" s="206">
        <f t="shared" si="321"/>
        <v>6438047014.2824192</v>
      </c>
      <c r="BD445" s="206">
        <f t="shared" si="321"/>
        <v>6463494734.2575827</v>
      </c>
      <c r="BE445" s="206">
        <f t="shared" si="321"/>
        <v>6487871057.7469463</v>
      </c>
      <c r="BF445" s="206">
        <f t="shared" si="321"/>
        <v>6511190648.973959</v>
      </c>
      <c r="BG445" s="206">
        <f t="shared" si="321"/>
        <v>6533468194.1407385</v>
      </c>
      <c r="BH445" s="206">
        <f t="shared" si="321"/>
        <v>6554716141.3348827</v>
      </c>
      <c r="BI445" s="206">
        <f t="shared" si="321"/>
        <v>6574451006.5336094</v>
      </c>
      <c r="BJ445" s="206">
        <f t="shared" si="321"/>
        <v>6588127747.1048918</v>
      </c>
      <c r="BK445" s="206">
        <f t="shared" si="321"/>
        <v>6596753271.5656509</v>
      </c>
      <c r="BL445" s="206">
        <f t="shared" si="321"/>
        <v>6605390089.0181503</v>
      </c>
      <c r="BM445" s="206">
        <f t="shared" si="321"/>
        <v>6614038214.2477694</v>
      </c>
      <c r="BN445" s="206">
        <f>BN398*BN437</f>
        <v>6622697662.0592451</v>
      </c>
      <c r="BO445" s="206">
        <f>BO398*BO437</f>
        <v>6631368447.2767029</v>
      </c>
      <c r="BP445" s="206">
        <f>BP398*BP437</f>
        <v>6640050584.7436695</v>
      </c>
    </row>
    <row r="446" spans="2:68" outlineLevel="1"/>
    <row r="447" spans="2:68" outlineLevel="1">
      <c r="B447" s="73" t="s">
        <v>348</v>
      </c>
    </row>
    <row r="448" spans="2:68" outlineLevel="1">
      <c r="B448" s="73"/>
      <c r="C448" t="s">
        <v>428</v>
      </c>
      <c r="G448" s="60" t="s">
        <v>349</v>
      </c>
      <c r="J448" t="s">
        <v>86</v>
      </c>
      <c r="R448" s="183">
        <v>0</v>
      </c>
      <c r="S448" s="183">
        <v>0</v>
      </c>
      <c r="T448" s="183">
        <v>0</v>
      </c>
      <c r="U448" s="183">
        <v>0</v>
      </c>
      <c r="V448" s="183">
        <v>0</v>
      </c>
      <c r="W448" s="183">
        <v>0</v>
      </c>
      <c r="X448" s="183">
        <v>0</v>
      </c>
      <c r="Y448" s="183">
        <v>0</v>
      </c>
      <c r="Z448" s="183">
        <v>0</v>
      </c>
      <c r="AA448" s="183">
        <v>0</v>
      </c>
      <c r="AB448" s="183">
        <v>0</v>
      </c>
      <c r="AC448" s="183">
        <v>0</v>
      </c>
      <c r="AD448" s="183">
        <v>0</v>
      </c>
      <c r="AE448" s="183">
        <v>0</v>
      </c>
      <c r="AF448" s="183">
        <v>0</v>
      </c>
      <c r="AG448" s="183">
        <v>0</v>
      </c>
      <c r="AH448" s="183">
        <v>0</v>
      </c>
      <c r="AI448" s="183">
        <v>0</v>
      </c>
      <c r="AJ448" s="189">
        <f t="shared" ref="AJ448:BN448" si="322">AI448</f>
        <v>0</v>
      </c>
      <c r="AK448" s="189">
        <f t="shared" si="322"/>
        <v>0</v>
      </c>
      <c r="AL448" s="189">
        <f t="shared" si="322"/>
        <v>0</v>
      </c>
      <c r="AM448" s="189">
        <f t="shared" si="322"/>
        <v>0</v>
      </c>
      <c r="AN448" s="189">
        <f t="shared" si="322"/>
        <v>0</v>
      </c>
      <c r="AO448" s="189">
        <f t="shared" si="322"/>
        <v>0</v>
      </c>
      <c r="AP448" s="189">
        <f t="shared" si="322"/>
        <v>0</v>
      </c>
      <c r="AQ448" s="189">
        <f t="shared" si="322"/>
        <v>0</v>
      </c>
      <c r="AR448" s="189">
        <f t="shared" si="322"/>
        <v>0</v>
      </c>
      <c r="AS448" s="189">
        <f t="shared" si="322"/>
        <v>0</v>
      </c>
      <c r="AT448" s="189">
        <f t="shared" si="322"/>
        <v>0</v>
      </c>
      <c r="AU448" s="189">
        <f t="shared" si="322"/>
        <v>0</v>
      </c>
      <c r="AV448" s="189">
        <f t="shared" si="322"/>
        <v>0</v>
      </c>
      <c r="AW448" s="189">
        <f t="shared" si="322"/>
        <v>0</v>
      </c>
      <c r="AX448" s="189">
        <f t="shared" si="322"/>
        <v>0</v>
      </c>
      <c r="AY448" s="189">
        <f t="shared" si="322"/>
        <v>0</v>
      </c>
      <c r="AZ448" s="189">
        <f t="shared" si="322"/>
        <v>0</v>
      </c>
      <c r="BA448" s="189">
        <f t="shared" si="322"/>
        <v>0</v>
      </c>
      <c r="BB448" s="189">
        <f t="shared" si="322"/>
        <v>0</v>
      </c>
      <c r="BC448" s="189">
        <f t="shared" si="322"/>
        <v>0</v>
      </c>
      <c r="BD448" s="189">
        <f t="shared" si="322"/>
        <v>0</v>
      </c>
      <c r="BE448" s="189">
        <f t="shared" si="322"/>
        <v>0</v>
      </c>
      <c r="BF448" s="189">
        <f t="shared" si="322"/>
        <v>0</v>
      </c>
      <c r="BG448" s="189">
        <f t="shared" si="322"/>
        <v>0</v>
      </c>
      <c r="BH448" s="189">
        <f t="shared" si="322"/>
        <v>0</v>
      </c>
      <c r="BI448" s="189">
        <f t="shared" si="322"/>
        <v>0</v>
      </c>
      <c r="BJ448" s="189">
        <f t="shared" si="322"/>
        <v>0</v>
      </c>
      <c r="BK448" s="189">
        <f t="shared" si="322"/>
        <v>0</v>
      </c>
      <c r="BL448" s="189">
        <f t="shared" si="322"/>
        <v>0</v>
      </c>
      <c r="BM448" s="189">
        <f t="shared" si="322"/>
        <v>0</v>
      </c>
      <c r="BN448" s="189">
        <f t="shared" si="322"/>
        <v>0</v>
      </c>
      <c r="BO448" s="189">
        <f>BN448</f>
        <v>0</v>
      </c>
      <c r="BP448" s="189">
        <f>BO448</f>
        <v>0</v>
      </c>
    </row>
    <row r="449" spans="2:68" outlineLevel="1">
      <c r="C449" s="107" t="s">
        <v>341</v>
      </c>
      <c r="G449" s="109"/>
      <c r="J449" t="s">
        <v>106</v>
      </c>
      <c r="R449" s="207">
        <f t="shared" ref="R449:AW449" si="323">R443*R$448</f>
        <v>0</v>
      </c>
      <c r="S449" s="207">
        <f t="shared" si="323"/>
        <v>0</v>
      </c>
      <c r="T449" s="207">
        <f t="shared" si="323"/>
        <v>0</v>
      </c>
      <c r="U449" s="207">
        <f t="shared" si="323"/>
        <v>0</v>
      </c>
      <c r="V449" s="207">
        <f t="shared" si="323"/>
        <v>0</v>
      </c>
      <c r="W449" s="207">
        <f t="shared" si="323"/>
        <v>0</v>
      </c>
      <c r="X449" s="207">
        <f t="shared" si="323"/>
        <v>0</v>
      </c>
      <c r="Y449" s="207">
        <f t="shared" si="323"/>
        <v>0</v>
      </c>
      <c r="Z449" s="207">
        <f t="shared" si="323"/>
        <v>0</v>
      </c>
      <c r="AA449" s="207">
        <f t="shared" si="323"/>
        <v>0</v>
      </c>
      <c r="AB449" s="207">
        <f t="shared" si="323"/>
        <v>0</v>
      </c>
      <c r="AC449" s="207">
        <f t="shared" si="323"/>
        <v>0</v>
      </c>
      <c r="AD449" s="207">
        <f t="shared" si="323"/>
        <v>0</v>
      </c>
      <c r="AE449" s="207">
        <f t="shared" si="323"/>
        <v>0</v>
      </c>
      <c r="AF449" s="207">
        <f t="shared" si="323"/>
        <v>0</v>
      </c>
      <c r="AG449" s="207">
        <f t="shared" si="323"/>
        <v>0</v>
      </c>
      <c r="AH449" s="207">
        <f t="shared" si="323"/>
        <v>0</v>
      </c>
      <c r="AI449" s="207">
        <f t="shared" si="323"/>
        <v>0</v>
      </c>
      <c r="AJ449" s="207">
        <f t="shared" si="323"/>
        <v>0</v>
      </c>
      <c r="AK449" s="207">
        <f t="shared" si="323"/>
        <v>0</v>
      </c>
      <c r="AL449" s="207">
        <f t="shared" si="323"/>
        <v>0</v>
      </c>
      <c r="AM449" s="207">
        <f t="shared" si="323"/>
        <v>0</v>
      </c>
      <c r="AN449" s="207">
        <f t="shared" si="323"/>
        <v>0</v>
      </c>
      <c r="AO449" s="207">
        <f t="shared" si="323"/>
        <v>0</v>
      </c>
      <c r="AP449" s="207">
        <f t="shared" si="323"/>
        <v>0</v>
      </c>
      <c r="AQ449" s="207">
        <f t="shared" si="323"/>
        <v>0</v>
      </c>
      <c r="AR449" s="207">
        <f t="shared" si="323"/>
        <v>0</v>
      </c>
      <c r="AS449" s="207">
        <f t="shared" si="323"/>
        <v>0</v>
      </c>
      <c r="AT449" s="207">
        <f t="shared" si="323"/>
        <v>0</v>
      </c>
      <c r="AU449" s="207">
        <f t="shared" si="323"/>
        <v>0</v>
      </c>
      <c r="AV449" s="207">
        <f t="shared" si="323"/>
        <v>0</v>
      </c>
      <c r="AW449" s="207">
        <f t="shared" si="323"/>
        <v>0</v>
      </c>
      <c r="AX449" s="207">
        <f t="shared" ref="AX449:BN449" si="324">AX443*AX$448</f>
        <v>0</v>
      </c>
      <c r="AY449" s="207">
        <f t="shared" si="324"/>
        <v>0</v>
      </c>
      <c r="AZ449" s="207">
        <f t="shared" si="324"/>
        <v>0</v>
      </c>
      <c r="BA449" s="207">
        <f t="shared" si="324"/>
        <v>0</v>
      </c>
      <c r="BB449" s="207">
        <f t="shared" si="324"/>
        <v>0</v>
      </c>
      <c r="BC449" s="207">
        <f t="shared" si="324"/>
        <v>0</v>
      </c>
      <c r="BD449" s="207">
        <f t="shared" si="324"/>
        <v>0</v>
      </c>
      <c r="BE449" s="207">
        <f t="shared" si="324"/>
        <v>0</v>
      </c>
      <c r="BF449" s="207">
        <f t="shared" si="324"/>
        <v>0</v>
      </c>
      <c r="BG449" s="207">
        <f t="shared" si="324"/>
        <v>0</v>
      </c>
      <c r="BH449" s="207">
        <f t="shared" si="324"/>
        <v>0</v>
      </c>
      <c r="BI449" s="207">
        <f t="shared" si="324"/>
        <v>0</v>
      </c>
      <c r="BJ449" s="207">
        <f t="shared" si="324"/>
        <v>0</v>
      </c>
      <c r="BK449" s="207">
        <f t="shared" si="324"/>
        <v>0</v>
      </c>
      <c r="BL449" s="207">
        <f t="shared" si="324"/>
        <v>0</v>
      </c>
      <c r="BM449" s="207">
        <f t="shared" si="324"/>
        <v>0</v>
      </c>
      <c r="BN449" s="207">
        <f t="shared" si="324"/>
        <v>0</v>
      </c>
      <c r="BO449" s="207">
        <f t="shared" ref="BO449:BP451" si="325">BO443*BO$448</f>
        <v>0</v>
      </c>
      <c r="BP449" s="207">
        <f t="shared" si="325"/>
        <v>0</v>
      </c>
    </row>
    <row r="450" spans="2:68" outlineLevel="1">
      <c r="C450" s="107" t="s">
        <v>342</v>
      </c>
      <c r="G450" s="109"/>
      <c r="J450" t="s">
        <v>106</v>
      </c>
      <c r="R450" s="207">
        <f t="shared" ref="R450:AW450" si="326">R444*R$448</f>
        <v>0</v>
      </c>
      <c r="S450" s="207">
        <f t="shared" si="326"/>
        <v>0</v>
      </c>
      <c r="T450" s="207">
        <f t="shared" si="326"/>
        <v>0</v>
      </c>
      <c r="U450" s="207">
        <f t="shared" si="326"/>
        <v>0</v>
      </c>
      <c r="V450" s="207">
        <f t="shared" si="326"/>
        <v>0</v>
      </c>
      <c r="W450" s="207">
        <f t="shared" si="326"/>
        <v>0</v>
      </c>
      <c r="X450" s="207">
        <f t="shared" si="326"/>
        <v>0</v>
      </c>
      <c r="Y450" s="207">
        <f t="shared" si="326"/>
        <v>0</v>
      </c>
      <c r="Z450" s="207">
        <f t="shared" si="326"/>
        <v>0</v>
      </c>
      <c r="AA450" s="207">
        <f t="shared" si="326"/>
        <v>0</v>
      </c>
      <c r="AB450" s="207">
        <f t="shared" si="326"/>
        <v>0</v>
      </c>
      <c r="AC450" s="207">
        <f t="shared" si="326"/>
        <v>0</v>
      </c>
      <c r="AD450" s="207">
        <f t="shared" si="326"/>
        <v>0</v>
      </c>
      <c r="AE450" s="207">
        <f t="shared" si="326"/>
        <v>0</v>
      </c>
      <c r="AF450" s="207">
        <f t="shared" si="326"/>
        <v>0</v>
      </c>
      <c r="AG450" s="207">
        <f t="shared" si="326"/>
        <v>0</v>
      </c>
      <c r="AH450" s="207">
        <f t="shared" si="326"/>
        <v>0</v>
      </c>
      <c r="AI450" s="207">
        <f t="shared" si="326"/>
        <v>0</v>
      </c>
      <c r="AJ450" s="207">
        <f t="shared" si="326"/>
        <v>0</v>
      </c>
      <c r="AK450" s="207">
        <f t="shared" si="326"/>
        <v>0</v>
      </c>
      <c r="AL450" s="207">
        <f t="shared" si="326"/>
        <v>0</v>
      </c>
      <c r="AM450" s="207">
        <f t="shared" si="326"/>
        <v>0</v>
      </c>
      <c r="AN450" s="207">
        <f t="shared" si="326"/>
        <v>0</v>
      </c>
      <c r="AO450" s="207">
        <f t="shared" si="326"/>
        <v>0</v>
      </c>
      <c r="AP450" s="207">
        <f t="shared" si="326"/>
        <v>0</v>
      </c>
      <c r="AQ450" s="207">
        <f t="shared" si="326"/>
        <v>0</v>
      </c>
      <c r="AR450" s="207">
        <f t="shared" si="326"/>
        <v>0</v>
      </c>
      <c r="AS450" s="207">
        <f t="shared" si="326"/>
        <v>0</v>
      </c>
      <c r="AT450" s="207">
        <f t="shared" si="326"/>
        <v>0</v>
      </c>
      <c r="AU450" s="207">
        <f t="shared" si="326"/>
        <v>0</v>
      </c>
      <c r="AV450" s="207">
        <f t="shared" si="326"/>
        <v>0</v>
      </c>
      <c r="AW450" s="207">
        <f t="shared" si="326"/>
        <v>0</v>
      </c>
      <c r="AX450" s="207">
        <f t="shared" ref="AX450:BN450" si="327">AX444*AX$448</f>
        <v>0</v>
      </c>
      <c r="AY450" s="207">
        <f t="shared" si="327"/>
        <v>0</v>
      </c>
      <c r="AZ450" s="207">
        <f t="shared" si="327"/>
        <v>0</v>
      </c>
      <c r="BA450" s="207">
        <f t="shared" si="327"/>
        <v>0</v>
      </c>
      <c r="BB450" s="207">
        <f t="shared" si="327"/>
        <v>0</v>
      </c>
      <c r="BC450" s="207">
        <f t="shared" si="327"/>
        <v>0</v>
      </c>
      <c r="BD450" s="207">
        <f t="shared" si="327"/>
        <v>0</v>
      </c>
      <c r="BE450" s="207">
        <f t="shared" si="327"/>
        <v>0</v>
      </c>
      <c r="BF450" s="207">
        <f t="shared" si="327"/>
        <v>0</v>
      </c>
      <c r="BG450" s="207">
        <f t="shared" si="327"/>
        <v>0</v>
      </c>
      <c r="BH450" s="207">
        <f t="shared" si="327"/>
        <v>0</v>
      </c>
      <c r="BI450" s="207">
        <f t="shared" si="327"/>
        <v>0</v>
      </c>
      <c r="BJ450" s="207">
        <f t="shared" si="327"/>
        <v>0</v>
      </c>
      <c r="BK450" s="207">
        <f t="shared" si="327"/>
        <v>0</v>
      </c>
      <c r="BL450" s="207">
        <f t="shared" si="327"/>
        <v>0</v>
      </c>
      <c r="BM450" s="207">
        <f t="shared" si="327"/>
        <v>0</v>
      </c>
      <c r="BN450" s="207">
        <f t="shared" si="327"/>
        <v>0</v>
      </c>
      <c r="BO450" s="207">
        <f t="shared" si="325"/>
        <v>0</v>
      </c>
      <c r="BP450" s="207">
        <f t="shared" si="325"/>
        <v>0</v>
      </c>
    </row>
    <row r="451" spans="2:68" outlineLevel="1">
      <c r="C451" s="107" t="s">
        <v>343</v>
      </c>
      <c r="G451" s="109"/>
      <c r="J451" t="s">
        <v>106</v>
      </c>
      <c r="R451" s="207">
        <f t="shared" ref="R451:AW451" si="328">R445*R$448</f>
        <v>0</v>
      </c>
      <c r="S451" s="207">
        <f t="shared" si="328"/>
        <v>0</v>
      </c>
      <c r="T451" s="207">
        <f t="shared" si="328"/>
        <v>0</v>
      </c>
      <c r="U451" s="207">
        <f t="shared" si="328"/>
        <v>0</v>
      </c>
      <c r="V451" s="207">
        <f t="shared" si="328"/>
        <v>0</v>
      </c>
      <c r="W451" s="207">
        <f t="shared" si="328"/>
        <v>0</v>
      </c>
      <c r="X451" s="207">
        <f t="shared" si="328"/>
        <v>0</v>
      </c>
      <c r="Y451" s="207">
        <f t="shared" si="328"/>
        <v>0</v>
      </c>
      <c r="Z451" s="207">
        <f t="shared" si="328"/>
        <v>0</v>
      </c>
      <c r="AA451" s="207">
        <f t="shared" si="328"/>
        <v>0</v>
      </c>
      <c r="AB451" s="207">
        <f t="shared" si="328"/>
        <v>0</v>
      </c>
      <c r="AC451" s="207">
        <f t="shared" si="328"/>
        <v>0</v>
      </c>
      <c r="AD451" s="207">
        <f t="shared" si="328"/>
        <v>0</v>
      </c>
      <c r="AE451" s="207">
        <f t="shared" si="328"/>
        <v>0</v>
      </c>
      <c r="AF451" s="207">
        <f t="shared" si="328"/>
        <v>0</v>
      </c>
      <c r="AG451" s="207">
        <f t="shared" si="328"/>
        <v>0</v>
      </c>
      <c r="AH451" s="207">
        <f t="shared" si="328"/>
        <v>0</v>
      </c>
      <c r="AI451" s="207">
        <f t="shared" si="328"/>
        <v>0</v>
      </c>
      <c r="AJ451" s="207">
        <f t="shared" si="328"/>
        <v>0</v>
      </c>
      <c r="AK451" s="207">
        <f t="shared" si="328"/>
        <v>0</v>
      </c>
      <c r="AL451" s="207">
        <f t="shared" si="328"/>
        <v>0</v>
      </c>
      <c r="AM451" s="207">
        <f t="shared" si="328"/>
        <v>0</v>
      </c>
      <c r="AN451" s="207">
        <f t="shared" si="328"/>
        <v>0</v>
      </c>
      <c r="AO451" s="207">
        <f t="shared" si="328"/>
        <v>0</v>
      </c>
      <c r="AP451" s="207">
        <f t="shared" si="328"/>
        <v>0</v>
      </c>
      <c r="AQ451" s="207">
        <f t="shared" si="328"/>
        <v>0</v>
      </c>
      <c r="AR451" s="207">
        <f t="shared" si="328"/>
        <v>0</v>
      </c>
      <c r="AS451" s="207">
        <f t="shared" si="328"/>
        <v>0</v>
      </c>
      <c r="AT451" s="207">
        <f t="shared" si="328"/>
        <v>0</v>
      </c>
      <c r="AU451" s="207">
        <f t="shared" si="328"/>
        <v>0</v>
      </c>
      <c r="AV451" s="207">
        <f t="shared" si="328"/>
        <v>0</v>
      </c>
      <c r="AW451" s="207">
        <f t="shared" si="328"/>
        <v>0</v>
      </c>
      <c r="AX451" s="207">
        <f t="shared" ref="AX451:BN451" si="329">AX445*AX$448</f>
        <v>0</v>
      </c>
      <c r="AY451" s="207">
        <f t="shared" si="329"/>
        <v>0</v>
      </c>
      <c r="AZ451" s="207">
        <f t="shared" si="329"/>
        <v>0</v>
      </c>
      <c r="BA451" s="207">
        <f t="shared" si="329"/>
        <v>0</v>
      </c>
      <c r="BB451" s="207">
        <f t="shared" si="329"/>
        <v>0</v>
      </c>
      <c r="BC451" s="207">
        <f t="shared" si="329"/>
        <v>0</v>
      </c>
      <c r="BD451" s="207">
        <f t="shared" si="329"/>
        <v>0</v>
      </c>
      <c r="BE451" s="207">
        <f t="shared" si="329"/>
        <v>0</v>
      </c>
      <c r="BF451" s="207">
        <f t="shared" si="329"/>
        <v>0</v>
      </c>
      <c r="BG451" s="207">
        <f t="shared" si="329"/>
        <v>0</v>
      </c>
      <c r="BH451" s="207">
        <f t="shared" si="329"/>
        <v>0</v>
      </c>
      <c r="BI451" s="207">
        <f t="shared" si="329"/>
        <v>0</v>
      </c>
      <c r="BJ451" s="207">
        <f t="shared" si="329"/>
        <v>0</v>
      </c>
      <c r="BK451" s="207">
        <f t="shared" si="329"/>
        <v>0</v>
      </c>
      <c r="BL451" s="207">
        <f t="shared" si="329"/>
        <v>0</v>
      </c>
      <c r="BM451" s="207">
        <f t="shared" si="329"/>
        <v>0</v>
      </c>
      <c r="BN451" s="207">
        <f t="shared" si="329"/>
        <v>0</v>
      </c>
      <c r="BO451" s="207">
        <f t="shared" si="325"/>
        <v>0</v>
      </c>
      <c r="BP451" s="207">
        <f t="shared" si="325"/>
        <v>0</v>
      </c>
    </row>
    <row r="452" spans="2:68">
      <c r="C452" s="107"/>
      <c r="G452" s="109"/>
      <c r="R452" s="208"/>
      <c r="S452" s="208"/>
      <c r="T452" s="208"/>
      <c r="U452" s="208"/>
      <c r="V452" s="208"/>
      <c r="W452" s="208"/>
      <c r="X452" s="208"/>
      <c r="Y452" s="208"/>
      <c r="Z452" s="208"/>
      <c r="AA452" s="208"/>
      <c r="AB452" s="208"/>
      <c r="AC452" s="208"/>
      <c r="AD452" s="208"/>
      <c r="AE452" s="208"/>
      <c r="AF452" s="208"/>
      <c r="AG452" s="208"/>
      <c r="AH452" s="208"/>
      <c r="AI452" s="208"/>
      <c r="AJ452" s="208"/>
      <c r="AK452" s="208"/>
      <c r="AL452" s="208"/>
      <c r="AM452" s="208"/>
      <c r="AN452" s="208"/>
      <c r="AO452" s="208"/>
      <c r="AP452" s="208"/>
      <c r="AQ452" s="208"/>
      <c r="AR452" s="208"/>
      <c r="AS452" s="208"/>
      <c r="AT452" s="208"/>
      <c r="AU452" s="208"/>
      <c r="AV452" s="208"/>
      <c r="AW452" s="208"/>
      <c r="AX452" s="208"/>
      <c r="AY452" s="208"/>
      <c r="AZ452" s="208"/>
      <c r="BA452" s="208"/>
      <c r="BB452" s="208"/>
      <c r="BC452" s="208"/>
      <c r="BD452" s="208"/>
      <c r="BE452" s="208"/>
      <c r="BF452" s="208"/>
      <c r="BG452" s="208"/>
      <c r="BH452" s="208"/>
      <c r="BI452" s="208"/>
      <c r="BJ452" s="208"/>
      <c r="BK452" s="208"/>
      <c r="BL452" s="208"/>
      <c r="BM452" s="208"/>
      <c r="BN452" s="208"/>
      <c r="BO452" s="208"/>
      <c r="BP452" s="208"/>
    </row>
    <row r="454" spans="2:68" ht="15.75">
      <c r="B454" s="17" t="s">
        <v>350</v>
      </c>
      <c r="C454" s="17"/>
      <c r="D454" s="17"/>
    </row>
    <row r="455" spans="2:68" outlineLevel="1"/>
    <row r="456" spans="2:68" outlineLevel="1">
      <c r="B456" s="73" t="s">
        <v>427</v>
      </c>
    </row>
    <row r="457" spans="2:68" outlineLevel="1">
      <c r="C457" t="s">
        <v>351</v>
      </c>
      <c r="G457" s="60" t="s">
        <v>349</v>
      </c>
      <c r="I457" s="210">
        <v>2.5000000000000001E-2</v>
      </c>
      <c r="J457" t="s">
        <v>86</v>
      </c>
      <c r="P457" s="337">
        <f>$I$457</f>
        <v>2.5000000000000001E-2</v>
      </c>
      <c r="Q457" s="202">
        <f>P457</f>
        <v>2.5000000000000001E-2</v>
      </c>
      <c r="R457" s="202">
        <f t="shared" ref="R457:BN457" si="330">Q457</f>
        <v>2.5000000000000001E-2</v>
      </c>
      <c r="S457" s="202">
        <f t="shared" si="330"/>
        <v>2.5000000000000001E-2</v>
      </c>
      <c r="T457" s="202">
        <f t="shared" si="330"/>
        <v>2.5000000000000001E-2</v>
      </c>
      <c r="U457" s="202">
        <f t="shared" si="330"/>
        <v>2.5000000000000001E-2</v>
      </c>
      <c r="V457" s="202">
        <f t="shared" si="330"/>
        <v>2.5000000000000001E-2</v>
      </c>
      <c r="W457" s="202">
        <f t="shared" si="330"/>
        <v>2.5000000000000001E-2</v>
      </c>
      <c r="X457" s="202">
        <f t="shared" si="330"/>
        <v>2.5000000000000001E-2</v>
      </c>
      <c r="Y457" s="202">
        <f t="shared" si="330"/>
        <v>2.5000000000000001E-2</v>
      </c>
      <c r="Z457" s="202">
        <f t="shared" si="330"/>
        <v>2.5000000000000001E-2</v>
      </c>
      <c r="AA457" s="202">
        <f t="shared" si="330"/>
        <v>2.5000000000000001E-2</v>
      </c>
      <c r="AB457" s="202">
        <f t="shared" si="330"/>
        <v>2.5000000000000001E-2</v>
      </c>
      <c r="AC457" s="202">
        <f t="shared" si="330"/>
        <v>2.5000000000000001E-2</v>
      </c>
      <c r="AD457" s="202">
        <f t="shared" si="330"/>
        <v>2.5000000000000001E-2</v>
      </c>
      <c r="AE457" s="202">
        <f t="shared" si="330"/>
        <v>2.5000000000000001E-2</v>
      </c>
      <c r="AF457" s="202">
        <f t="shared" si="330"/>
        <v>2.5000000000000001E-2</v>
      </c>
      <c r="AG457" s="202">
        <f t="shared" si="330"/>
        <v>2.5000000000000001E-2</v>
      </c>
      <c r="AH457" s="202">
        <f t="shared" si="330"/>
        <v>2.5000000000000001E-2</v>
      </c>
      <c r="AI457" s="202">
        <f t="shared" si="330"/>
        <v>2.5000000000000001E-2</v>
      </c>
      <c r="AJ457" s="202">
        <f t="shared" si="330"/>
        <v>2.5000000000000001E-2</v>
      </c>
      <c r="AK457" s="202">
        <f t="shared" si="330"/>
        <v>2.5000000000000001E-2</v>
      </c>
      <c r="AL457" s="202">
        <f t="shared" si="330"/>
        <v>2.5000000000000001E-2</v>
      </c>
      <c r="AM457" s="202">
        <f t="shared" si="330"/>
        <v>2.5000000000000001E-2</v>
      </c>
      <c r="AN457" s="202">
        <f t="shared" si="330"/>
        <v>2.5000000000000001E-2</v>
      </c>
      <c r="AO457" s="202">
        <f t="shared" si="330"/>
        <v>2.5000000000000001E-2</v>
      </c>
      <c r="AP457" s="202">
        <f t="shared" si="330"/>
        <v>2.5000000000000001E-2</v>
      </c>
      <c r="AQ457" s="202">
        <f t="shared" si="330"/>
        <v>2.5000000000000001E-2</v>
      </c>
      <c r="AR457" s="202">
        <f t="shared" si="330"/>
        <v>2.5000000000000001E-2</v>
      </c>
      <c r="AS457" s="202">
        <f t="shared" si="330"/>
        <v>2.5000000000000001E-2</v>
      </c>
      <c r="AT457" s="202">
        <f t="shared" si="330"/>
        <v>2.5000000000000001E-2</v>
      </c>
      <c r="AU457" s="202">
        <f t="shared" si="330"/>
        <v>2.5000000000000001E-2</v>
      </c>
      <c r="AV457" s="202">
        <f t="shared" si="330"/>
        <v>2.5000000000000001E-2</v>
      </c>
      <c r="AW457" s="202">
        <f t="shared" si="330"/>
        <v>2.5000000000000001E-2</v>
      </c>
      <c r="AX457" s="202">
        <f t="shared" si="330"/>
        <v>2.5000000000000001E-2</v>
      </c>
      <c r="AY457" s="202">
        <f t="shared" si="330"/>
        <v>2.5000000000000001E-2</v>
      </c>
      <c r="AZ457" s="202">
        <f t="shared" si="330"/>
        <v>2.5000000000000001E-2</v>
      </c>
      <c r="BA457" s="202">
        <f t="shared" si="330"/>
        <v>2.5000000000000001E-2</v>
      </c>
      <c r="BB457" s="202">
        <f t="shared" si="330"/>
        <v>2.5000000000000001E-2</v>
      </c>
      <c r="BC457" s="202">
        <f t="shared" si="330"/>
        <v>2.5000000000000001E-2</v>
      </c>
      <c r="BD457" s="202">
        <f t="shared" si="330"/>
        <v>2.5000000000000001E-2</v>
      </c>
      <c r="BE457" s="202">
        <f t="shared" si="330"/>
        <v>2.5000000000000001E-2</v>
      </c>
      <c r="BF457" s="202">
        <f t="shared" si="330"/>
        <v>2.5000000000000001E-2</v>
      </c>
      <c r="BG457" s="202">
        <f t="shared" si="330"/>
        <v>2.5000000000000001E-2</v>
      </c>
      <c r="BH457" s="202">
        <f t="shared" si="330"/>
        <v>2.5000000000000001E-2</v>
      </c>
      <c r="BI457" s="202">
        <f t="shared" si="330"/>
        <v>2.5000000000000001E-2</v>
      </c>
      <c r="BJ457" s="202">
        <f t="shared" si="330"/>
        <v>2.5000000000000001E-2</v>
      </c>
      <c r="BK457" s="202">
        <f t="shared" si="330"/>
        <v>2.5000000000000001E-2</v>
      </c>
      <c r="BL457" s="202">
        <f t="shared" si="330"/>
        <v>2.5000000000000001E-2</v>
      </c>
      <c r="BM457" s="202">
        <f t="shared" si="330"/>
        <v>2.5000000000000001E-2</v>
      </c>
      <c r="BN457" s="202">
        <f t="shared" si="330"/>
        <v>2.5000000000000001E-2</v>
      </c>
      <c r="BO457" s="202">
        <f>BN457</f>
        <v>2.5000000000000001E-2</v>
      </c>
      <c r="BP457" s="202">
        <f>BO457</f>
        <v>2.5000000000000001E-2</v>
      </c>
    </row>
    <row r="458" spans="2:68" outlineLevel="1">
      <c r="C458" t="s">
        <v>352</v>
      </c>
      <c r="G458" s="60" t="s">
        <v>349</v>
      </c>
      <c r="I458" s="210">
        <v>0.03</v>
      </c>
      <c r="J458" t="s">
        <v>86</v>
      </c>
      <c r="P458" s="337">
        <f>I458</f>
        <v>0.03</v>
      </c>
      <c r="Q458" s="202">
        <f>P458</f>
        <v>0.03</v>
      </c>
      <c r="R458" s="202">
        <f t="shared" ref="R458:BN458" si="331">Q458</f>
        <v>0.03</v>
      </c>
      <c r="S458" s="202">
        <f t="shared" si="331"/>
        <v>0.03</v>
      </c>
      <c r="T458" s="202">
        <f t="shared" si="331"/>
        <v>0.03</v>
      </c>
      <c r="U458" s="202">
        <f t="shared" si="331"/>
        <v>0.03</v>
      </c>
      <c r="V458" s="202">
        <f t="shared" si="331"/>
        <v>0.03</v>
      </c>
      <c r="W458" s="202">
        <f t="shared" si="331"/>
        <v>0.03</v>
      </c>
      <c r="X458" s="202">
        <f t="shared" si="331"/>
        <v>0.03</v>
      </c>
      <c r="Y458" s="202">
        <f t="shared" si="331"/>
        <v>0.03</v>
      </c>
      <c r="Z458" s="202">
        <f t="shared" si="331"/>
        <v>0.03</v>
      </c>
      <c r="AA458" s="202">
        <f t="shared" si="331"/>
        <v>0.03</v>
      </c>
      <c r="AB458" s="202">
        <f t="shared" si="331"/>
        <v>0.03</v>
      </c>
      <c r="AC458" s="202">
        <f t="shared" si="331"/>
        <v>0.03</v>
      </c>
      <c r="AD458" s="202">
        <f t="shared" si="331"/>
        <v>0.03</v>
      </c>
      <c r="AE458" s="202">
        <f t="shared" si="331"/>
        <v>0.03</v>
      </c>
      <c r="AF458" s="202">
        <f t="shared" si="331"/>
        <v>0.03</v>
      </c>
      <c r="AG458" s="202">
        <f t="shared" si="331"/>
        <v>0.03</v>
      </c>
      <c r="AH458" s="202">
        <f>AG458</f>
        <v>0.03</v>
      </c>
      <c r="AI458" s="202">
        <f t="shared" si="331"/>
        <v>0.03</v>
      </c>
      <c r="AJ458" s="202">
        <f t="shared" si="331"/>
        <v>0.03</v>
      </c>
      <c r="AK458" s="202">
        <f t="shared" si="331"/>
        <v>0.03</v>
      </c>
      <c r="AL458" s="202">
        <f t="shared" si="331"/>
        <v>0.03</v>
      </c>
      <c r="AM458" s="202">
        <f t="shared" si="331"/>
        <v>0.03</v>
      </c>
      <c r="AN458" s="202">
        <f t="shared" si="331"/>
        <v>0.03</v>
      </c>
      <c r="AO458" s="202">
        <f t="shared" si="331"/>
        <v>0.03</v>
      </c>
      <c r="AP458" s="202">
        <f t="shared" si="331"/>
        <v>0.03</v>
      </c>
      <c r="AQ458" s="202">
        <f t="shared" si="331"/>
        <v>0.03</v>
      </c>
      <c r="AR458" s="202">
        <f t="shared" si="331"/>
        <v>0.03</v>
      </c>
      <c r="AS458" s="202">
        <f t="shared" si="331"/>
        <v>0.03</v>
      </c>
      <c r="AT458" s="202">
        <f t="shared" si="331"/>
        <v>0.03</v>
      </c>
      <c r="AU458" s="202">
        <f t="shared" si="331"/>
        <v>0.03</v>
      </c>
      <c r="AV458" s="202">
        <f t="shared" si="331"/>
        <v>0.03</v>
      </c>
      <c r="AW458" s="202">
        <f t="shared" si="331"/>
        <v>0.03</v>
      </c>
      <c r="AX458" s="202">
        <f t="shared" si="331"/>
        <v>0.03</v>
      </c>
      <c r="AY458" s="202">
        <f t="shared" si="331"/>
        <v>0.03</v>
      </c>
      <c r="AZ458" s="202">
        <f t="shared" si="331"/>
        <v>0.03</v>
      </c>
      <c r="BA458" s="202">
        <f t="shared" si="331"/>
        <v>0.03</v>
      </c>
      <c r="BB458" s="202">
        <f t="shared" si="331"/>
        <v>0.03</v>
      </c>
      <c r="BC458" s="202">
        <f t="shared" si="331"/>
        <v>0.03</v>
      </c>
      <c r="BD458" s="202">
        <f t="shared" si="331"/>
        <v>0.03</v>
      </c>
      <c r="BE458" s="202">
        <f t="shared" si="331"/>
        <v>0.03</v>
      </c>
      <c r="BF458" s="202">
        <f t="shared" si="331"/>
        <v>0.03</v>
      </c>
      <c r="BG458" s="202">
        <f t="shared" si="331"/>
        <v>0.03</v>
      </c>
      <c r="BH458" s="202">
        <f t="shared" si="331"/>
        <v>0.03</v>
      </c>
      <c r="BI458" s="202">
        <f t="shared" si="331"/>
        <v>0.03</v>
      </c>
      <c r="BJ458" s="202">
        <f t="shared" si="331"/>
        <v>0.03</v>
      </c>
      <c r="BK458" s="202">
        <f t="shared" si="331"/>
        <v>0.03</v>
      </c>
      <c r="BL458" s="202">
        <f t="shared" si="331"/>
        <v>0.03</v>
      </c>
      <c r="BM458" s="202">
        <f t="shared" si="331"/>
        <v>0.03</v>
      </c>
      <c r="BN458" s="202">
        <f t="shared" si="331"/>
        <v>0.03</v>
      </c>
      <c r="BO458" s="202">
        <f>BN458</f>
        <v>0.03</v>
      </c>
      <c r="BP458" s="202">
        <f>BO458</f>
        <v>0.03</v>
      </c>
    </row>
    <row r="459" spans="2:68" outlineLevel="1"/>
    <row r="460" spans="2:68" outlineLevel="1">
      <c r="B460" s="73" t="s">
        <v>274</v>
      </c>
    </row>
    <row r="461" spans="2:68" outlineLevel="1">
      <c r="C461" t="s">
        <v>6</v>
      </c>
      <c r="J461" t="s">
        <v>102</v>
      </c>
      <c r="R461" s="206">
        <f t="shared" ref="R461:AW461" si="332">SUM(R343:R346)</f>
        <v>37166711892.730583</v>
      </c>
      <c r="S461" s="206">
        <f t="shared" si="332"/>
        <v>52234472937.952438</v>
      </c>
      <c r="T461" s="206">
        <f t="shared" si="332"/>
        <v>73699285707.229172</v>
      </c>
      <c r="U461" s="206">
        <f t="shared" si="332"/>
        <v>82487528374.321335</v>
      </c>
      <c r="V461" s="206">
        <f t="shared" si="332"/>
        <v>95029508742.8069</v>
      </c>
      <c r="W461" s="206">
        <f t="shared" si="332"/>
        <v>107856919413.15311</v>
      </c>
      <c r="X461" s="206">
        <f t="shared" si="332"/>
        <v>119698495105.12891</v>
      </c>
      <c r="Y461" s="206">
        <f t="shared" si="332"/>
        <v>132794509717.24426</v>
      </c>
      <c r="Z461" s="206">
        <f t="shared" si="332"/>
        <v>150334327846.82663</v>
      </c>
      <c r="AA461" s="206">
        <f t="shared" si="332"/>
        <v>149922032309.57083</v>
      </c>
      <c r="AB461" s="206">
        <f t="shared" si="332"/>
        <v>156819733562.04599</v>
      </c>
      <c r="AC461" s="206">
        <f t="shared" si="332"/>
        <v>165802907899.86511</v>
      </c>
      <c r="AD461" s="206">
        <f t="shared" si="332"/>
        <v>173881325937.07465</v>
      </c>
      <c r="AE461" s="206">
        <f t="shared" si="332"/>
        <v>181800175929.05981</v>
      </c>
      <c r="AF461" s="206">
        <f t="shared" si="332"/>
        <v>189562735467.33362</v>
      </c>
      <c r="AG461" s="206">
        <f t="shared" si="332"/>
        <v>197179145122.3819</v>
      </c>
      <c r="AH461" s="206">
        <f t="shared" si="332"/>
        <v>204660155654.18289</v>
      </c>
      <c r="AI461" s="206">
        <f t="shared" si="332"/>
        <v>212012122303.15204</v>
      </c>
      <c r="AJ461" s="206">
        <f t="shared" si="332"/>
        <v>215879423774.64615</v>
      </c>
      <c r="AK461" s="206">
        <f t="shared" si="332"/>
        <v>217615009019.3338</v>
      </c>
      <c r="AL461" s="206">
        <f t="shared" si="332"/>
        <v>219310594866.86636</v>
      </c>
      <c r="AM461" s="206">
        <f t="shared" si="332"/>
        <v>220964743986.62482</v>
      </c>
      <c r="AN461" s="206">
        <f t="shared" si="332"/>
        <v>222577047364.02966</v>
      </c>
      <c r="AO461" s="206">
        <f t="shared" si="332"/>
        <v>224146466007.39917</v>
      </c>
      <c r="AP461" s="206">
        <f t="shared" si="332"/>
        <v>225672612940.39288</v>
      </c>
      <c r="AQ461" s="206">
        <f t="shared" si="332"/>
        <v>227158326350.85223</v>
      </c>
      <c r="AR461" s="206">
        <f t="shared" si="332"/>
        <v>228605651119.12952</v>
      </c>
      <c r="AS461" s="206">
        <f t="shared" si="332"/>
        <v>230013440001.90088</v>
      </c>
      <c r="AT461" s="206">
        <f t="shared" si="332"/>
        <v>231380590619.70337</v>
      </c>
      <c r="AU461" s="206">
        <f t="shared" si="332"/>
        <v>232706868420.12799</v>
      </c>
      <c r="AV461" s="206">
        <f t="shared" si="332"/>
        <v>233992036363.27911</v>
      </c>
      <c r="AW461" s="206">
        <f t="shared" si="332"/>
        <v>235235779373.65762</v>
      </c>
      <c r="AX461" s="206">
        <f t="shared" ref="AX461:BN461" si="333">SUM(AX343:AX346)</f>
        <v>236437815930.64017</v>
      </c>
      <c r="AY461" s="206">
        <f t="shared" si="333"/>
        <v>237598059241.22678</v>
      </c>
      <c r="AZ461" s="206">
        <f t="shared" si="333"/>
        <v>238716655749.18982</v>
      </c>
      <c r="BA461" s="206">
        <f t="shared" si="333"/>
        <v>239793772195.83774</v>
      </c>
      <c r="BB461" s="206">
        <f t="shared" si="333"/>
        <v>240829426568.51935</v>
      </c>
      <c r="BC461" s="206">
        <f t="shared" si="333"/>
        <v>241823646790.91016</v>
      </c>
      <c r="BD461" s="206">
        <f t="shared" si="333"/>
        <v>242776646161.38605</v>
      </c>
      <c r="BE461" s="206">
        <f t="shared" si="333"/>
        <v>243688834388.66843</v>
      </c>
      <c r="BF461" s="206">
        <f t="shared" si="333"/>
        <v>244560682554.34589</v>
      </c>
      <c r="BG461" s="206">
        <f t="shared" si="333"/>
        <v>245392599646.64676</v>
      </c>
      <c r="BH461" s="206">
        <f t="shared" si="333"/>
        <v>246185014863.98401</v>
      </c>
      <c r="BI461" s="206">
        <f t="shared" si="333"/>
        <v>246920348391.07306</v>
      </c>
      <c r="BJ461" s="206">
        <f t="shared" si="333"/>
        <v>247429905998.18115</v>
      </c>
      <c r="BK461" s="206">
        <f t="shared" si="333"/>
        <v>247751350503.59238</v>
      </c>
      <c r="BL461" s="206">
        <f t="shared" si="333"/>
        <v>248073215796.55338</v>
      </c>
      <c r="BM461" s="206">
        <f t="shared" si="333"/>
        <v>248395502430.2912</v>
      </c>
      <c r="BN461" s="206">
        <f t="shared" si="333"/>
        <v>248718210958.75912</v>
      </c>
      <c r="BO461" s="206">
        <f>SUM(BO343:BO346)</f>
        <v>249041341936.6376</v>
      </c>
      <c r="BP461" s="206">
        <f>SUM(BP343:BP346)</f>
        <v>249364895919.33499</v>
      </c>
    </row>
    <row r="462" spans="2:68" outlineLevel="1">
      <c r="C462" t="s">
        <v>351</v>
      </c>
      <c r="J462" t="s">
        <v>102</v>
      </c>
      <c r="R462" s="206">
        <f>R457*R$461</f>
        <v>929167797.3182646</v>
      </c>
      <c r="S462" s="206">
        <f t="shared" ref="S462:BM462" si="334">S457*S$461</f>
        <v>1305861823.4488111</v>
      </c>
      <c r="T462" s="206">
        <f t="shared" si="334"/>
        <v>1842482142.6807294</v>
      </c>
      <c r="U462" s="206">
        <f t="shared" si="334"/>
        <v>2062188209.3580334</v>
      </c>
      <c r="V462" s="206">
        <f t="shared" si="334"/>
        <v>2375737718.5701728</v>
      </c>
      <c r="W462" s="206">
        <f t="shared" si="334"/>
        <v>2696422985.3288279</v>
      </c>
      <c r="X462" s="206">
        <f t="shared" si="334"/>
        <v>2992462377.6282229</v>
      </c>
      <c r="Y462" s="206">
        <f t="shared" si="334"/>
        <v>3319862742.9311066</v>
      </c>
      <c r="Z462" s="206">
        <f t="shared" si="334"/>
        <v>3758358196.1706657</v>
      </c>
      <c r="AA462" s="206">
        <f t="shared" si="334"/>
        <v>3748050807.7392712</v>
      </c>
      <c r="AB462" s="206">
        <f t="shared" si="334"/>
        <v>3920493339.0511498</v>
      </c>
      <c r="AC462" s="206">
        <f t="shared" si="334"/>
        <v>4145072697.4966278</v>
      </c>
      <c r="AD462" s="206">
        <f t="shared" si="334"/>
        <v>4347033148.4268665</v>
      </c>
      <c r="AE462" s="206">
        <f t="shared" si="334"/>
        <v>4545004398.2264957</v>
      </c>
      <c r="AF462" s="206">
        <f t="shared" si="334"/>
        <v>4739068386.683341</v>
      </c>
      <c r="AG462" s="206">
        <f t="shared" si="334"/>
        <v>4929478628.0595474</v>
      </c>
      <c r="AH462" s="206">
        <f t="shared" si="334"/>
        <v>5116503891.3545723</v>
      </c>
      <c r="AI462" s="206">
        <f t="shared" si="334"/>
        <v>5300303057.5788012</v>
      </c>
      <c r="AJ462" s="206">
        <f t="shared" si="334"/>
        <v>5396985594.3661537</v>
      </c>
      <c r="AK462" s="206">
        <f t="shared" si="334"/>
        <v>5440375225.483345</v>
      </c>
      <c r="AL462" s="206">
        <f t="shared" si="334"/>
        <v>5482764871.6716595</v>
      </c>
      <c r="AM462" s="206">
        <f t="shared" si="334"/>
        <v>5524118599.6656208</v>
      </c>
      <c r="AN462" s="206">
        <f t="shared" si="334"/>
        <v>5564426184.1007423</v>
      </c>
      <c r="AO462" s="206">
        <f t="shared" si="334"/>
        <v>5603661650.1849794</v>
      </c>
      <c r="AP462" s="206">
        <f t="shared" si="334"/>
        <v>5641815323.5098228</v>
      </c>
      <c r="AQ462" s="206">
        <f t="shared" si="334"/>
        <v>5678958158.771306</v>
      </c>
      <c r="AR462" s="206">
        <f t="shared" si="334"/>
        <v>5715141277.9782381</v>
      </c>
      <c r="AS462" s="206">
        <f t="shared" si="334"/>
        <v>5750336000.0475225</v>
      </c>
      <c r="AT462" s="206">
        <f t="shared" si="334"/>
        <v>5784514765.4925842</v>
      </c>
      <c r="AU462" s="206">
        <f t="shared" si="334"/>
        <v>5817671710.5032005</v>
      </c>
      <c r="AV462" s="206">
        <f t="shared" si="334"/>
        <v>5849800909.0819778</v>
      </c>
      <c r="AW462" s="206">
        <f t="shared" si="334"/>
        <v>5880894484.3414412</v>
      </c>
      <c r="AX462" s="206">
        <f t="shared" si="334"/>
        <v>5910945398.2660046</v>
      </c>
      <c r="AY462" s="206">
        <f t="shared" si="334"/>
        <v>5939951481.0306702</v>
      </c>
      <c r="AZ462" s="206">
        <f t="shared" si="334"/>
        <v>5967916393.7297459</v>
      </c>
      <c r="BA462" s="206">
        <f t="shared" si="334"/>
        <v>5994844304.8959436</v>
      </c>
      <c r="BB462" s="206">
        <f t="shared" si="334"/>
        <v>6020735664.2129841</v>
      </c>
      <c r="BC462" s="206">
        <f t="shared" si="334"/>
        <v>6045591169.7727547</v>
      </c>
      <c r="BD462" s="206">
        <f t="shared" si="334"/>
        <v>6069416154.0346518</v>
      </c>
      <c r="BE462" s="206">
        <f t="shared" si="334"/>
        <v>6092220859.716711</v>
      </c>
      <c r="BF462" s="206">
        <f t="shared" si="334"/>
        <v>6114017063.8586473</v>
      </c>
      <c r="BG462" s="206">
        <f t="shared" si="334"/>
        <v>6134814991.1661692</v>
      </c>
      <c r="BH462" s="206">
        <f t="shared" si="334"/>
        <v>6154625371.5996008</v>
      </c>
      <c r="BI462" s="206">
        <f t="shared" si="334"/>
        <v>6173008709.7768269</v>
      </c>
      <c r="BJ462" s="206">
        <f t="shared" si="334"/>
        <v>6185747649.9545288</v>
      </c>
      <c r="BK462" s="206">
        <f t="shared" si="334"/>
        <v>6193783762.5898094</v>
      </c>
      <c r="BL462" s="206">
        <f t="shared" si="334"/>
        <v>6201830394.9138346</v>
      </c>
      <c r="BM462" s="206">
        <f t="shared" si="334"/>
        <v>6209887560.7572803</v>
      </c>
      <c r="BN462" s="206">
        <f t="shared" ref="BN462:BP463" si="335">BN457*BN$461</f>
        <v>6217955273.9689789</v>
      </c>
      <c r="BO462" s="206">
        <f t="shared" si="335"/>
        <v>6226033548.4159403</v>
      </c>
      <c r="BP462" s="206">
        <f t="shared" si="335"/>
        <v>6234122397.9833755</v>
      </c>
    </row>
    <row r="463" spans="2:68" outlineLevel="1">
      <c r="C463" t="s">
        <v>352</v>
      </c>
      <c r="J463" t="s">
        <v>102</v>
      </c>
      <c r="R463" s="206">
        <f>R458*R$461</f>
        <v>1115001356.7819176</v>
      </c>
      <c r="S463" s="206">
        <f t="shared" ref="S463:BM463" si="336">S458*S$461</f>
        <v>1567034188.1385732</v>
      </c>
      <c r="T463" s="206">
        <f t="shared" si="336"/>
        <v>2210978571.2168751</v>
      </c>
      <c r="U463" s="206">
        <f t="shared" si="336"/>
        <v>2474625851.22964</v>
      </c>
      <c r="V463" s="206">
        <f t="shared" si="336"/>
        <v>2850885262.2842069</v>
      </c>
      <c r="W463" s="206">
        <f t="shared" si="336"/>
        <v>3235707582.3945932</v>
      </c>
      <c r="X463" s="206">
        <f t="shared" si="336"/>
        <v>3590954853.1538672</v>
      </c>
      <c r="Y463" s="206">
        <f t="shared" si="336"/>
        <v>3983835291.5173278</v>
      </c>
      <c r="Z463" s="206">
        <f t="shared" si="336"/>
        <v>4510029835.4047985</v>
      </c>
      <c r="AA463" s="206">
        <f t="shared" si="336"/>
        <v>4497660969.2871246</v>
      </c>
      <c r="AB463" s="206">
        <f t="shared" si="336"/>
        <v>4704592006.8613796</v>
      </c>
      <c r="AC463" s="206">
        <f t="shared" si="336"/>
        <v>4974087236.9959536</v>
      </c>
      <c r="AD463" s="206">
        <f t="shared" si="336"/>
        <v>5216439778.1122389</v>
      </c>
      <c r="AE463" s="206">
        <f t="shared" si="336"/>
        <v>5454005277.8717947</v>
      </c>
      <c r="AF463" s="206">
        <f t="shared" si="336"/>
        <v>5686882064.0200081</v>
      </c>
      <c r="AG463" s="206">
        <f t="shared" si="336"/>
        <v>5915374353.6714563</v>
      </c>
      <c r="AH463" s="206">
        <f t="shared" si="336"/>
        <v>6139804669.6254864</v>
      </c>
      <c r="AI463" s="206">
        <f t="shared" si="336"/>
        <v>6360363669.0945606</v>
      </c>
      <c r="AJ463" s="206">
        <f t="shared" si="336"/>
        <v>6476382713.2393847</v>
      </c>
      <c r="AK463" s="206">
        <f t="shared" si="336"/>
        <v>6528450270.5800142</v>
      </c>
      <c r="AL463" s="206">
        <f t="shared" si="336"/>
        <v>6579317846.005991</v>
      </c>
      <c r="AM463" s="206">
        <f t="shared" si="336"/>
        <v>6628942319.5987444</v>
      </c>
      <c r="AN463" s="206">
        <f t="shared" si="336"/>
        <v>6677311420.9208899</v>
      </c>
      <c r="AO463" s="206">
        <f t="shared" si="336"/>
        <v>6724393980.2219744</v>
      </c>
      <c r="AP463" s="206">
        <f t="shared" si="336"/>
        <v>6770178388.2117863</v>
      </c>
      <c r="AQ463" s="206">
        <f t="shared" si="336"/>
        <v>6814749790.5255671</v>
      </c>
      <c r="AR463" s="206">
        <f t="shared" si="336"/>
        <v>6858169533.573885</v>
      </c>
      <c r="AS463" s="206">
        <f t="shared" si="336"/>
        <v>6900403200.0570259</v>
      </c>
      <c r="AT463" s="206">
        <f t="shared" si="336"/>
        <v>6941417718.5911007</v>
      </c>
      <c r="AU463" s="206">
        <f t="shared" si="336"/>
        <v>6981206052.6038399</v>
      </c>
      <c r="AV463" s="206">
        <f t="shared" si="336"/>
        <v>7019761090.8983736</v>
      </c>
      <c r="AW463" s="206">
        <f t="shared" si="336"/>
        <v>7057073381.2097282</v>
      </c>
      <c r="AX463" s="206">
        <f t="shared" si="336"/>
        <v>7093134477.9192047</v>
      </c>
      <c r="AY463" s="206">
        <f t="shared" si="336"/>
        <v>7127941777.2368031</v>
      </c>
      <c r="AZ463" s="206">
        <f t="shared" si="336"/>
        <v>7161499672.4756947</v>
      </c>
      <c r="BA463" s="206">
        <f t="shared" si="336"/>
        <v>7193813165.8751316</v>
      </c>
      <c r="BB463" s="206">
        <f t="shared" si="336"/>
        <v>7224882797.0555801</v>
      </c>
      <c r="BC463" s="206">
        <f t="shared" si="336"/>
        <v>7254709403.7273045</v>
      </c>
      <c r="BD463" s="206">
        <f t="shared" si="336"/>
        <v>7283299384.8415813</v>
      </c>
      <c r="BE463" s="206">
        <f t="shared" si="336"/>
        <v>7310665031.6600523</v>
      </c>
      <c r="BF463" s="206">
        <f t="shared" si="336"/>
        <v>7336820476.6303759</v>
      </c>
      <c r="BG463" s="206">
        <f t="shared" si="336"/>
        <v>7361777989.3994026</v>
      </c>
      <c r="BH463" s="206">
        <f t="shared" si="336"/>
        <v>7385550445.9195204</v>
      </c>
      <c r="BI463" s="206">
        <f t="shared" si="336"/>
        <v>7407610451.7321911</v>
      </c>
      <c r="BJ463" s="206">
        <f t="shared" si="336"/>
        <v>7422897179.9454346</v>
      </c>
      <c r="BK463" s="206">
        <f t="shared" si="336"/>
        <v>7432540515.1077709</v>
      </c>
      <c r="BL463" s="206">
        <f t="shared" si="336"/>
        <v>7442196473.8966007</v>
      </c>
      <c r="BM463" s="206">
        <f t="shared" si="336"/>
        <v>7451865072.9087353</v>
      </c>
      <c r="BN463" s="206">
        <f t="shared" si="335"/>
        <v>7461546328.7627735</v>
      </c>
      <c r="BO463" s="206">
        <f t="shared" si="335"/>
        <v>7471240258.0991278</v>
      </c>
      <c r="BP463" s="206">
        <f t="shared" si="335"/>
        <v>7480946877.5800495</v>
      </c>
    </row>
    <row r="464" spans="2:68"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  <c r="AH464" s="209"/>
      <c r="AI464" s="209"/>
      <c r="AJ464" s="209"/>
      <c r="AK464" s="209"/>
      <c r="AL464" s="209"/>
      <c r="AM464" s="209"/>
      <c r="AN464" s="209"/>
      <c r="AO464" s="209"/>
      <c r="AP464" s="209"/>
      <c r="AQ464" s="209"/>
      <c r="AR464" s="209"/>
      <c r="AS464" s="209"/>
      <c r="AT464" s="209"/>
      <c r="AU464" s="209"/>
      <c r="AV464" s="209"/>
      <c r="AW464" s="209"/>
      <c r="AX464" s="209"/>
      <c r="AY464" s="209"/>
      <c r="AZ464" s="209"/>
      <c r="BA464" s="209"/>
      <c r="BB464" s="209"/>
      <c r="BC464" s="209"/>
      <c r="BD464" s="209"/>
      <c r="BE464" s="209"/>
      <c r="BF464" s="209"/>
      <c r="BG464" s="209"/>
      <c r="BH464" s="209"/>
      <c r="BI464" s="209"/>
      <c r="BJ464" s="209"/>
      <c r="BK464" s="209"/>
      <c r="BL464" s="209"/>
      <c r="BM464" s="209"/>
      <c r="BN464" s="209"/>
      <c r="BO464" s="209"/>
      <c r="BP464" s="209"/>
    </row>
    <row r="466" spans="2:71" ht="15.75">
      <c r="B466" s="17" t="s">
        <v>353</v>
      </c>
      <c r="C466" s="17"/>
      <c r="D466" s="17"/>
    </row>
    <row r="467" spans="2:71" ht="15.75" outlineLevel="1">
      <c r="B467" s="17"/>
      <c r="C467" s="17"/>
      <c r="D467" s="17"/>
    </row>
    <row r="468" spans="2:71" outlineLevel="1">
      <c r="B468" s="73" t="s">
        <v>356</v>
      </c>
      <c r="H468" s="252" t="s">
        <v>605</v>
      </c>
      <c r="I468" s="252" t="s">
        <v>600</v>
      </c>
      <c r="Z468" t="s">
        <v>607</v>
      </c>
    </row>
    <row r="469" spans="2:71" outlineLevel="1">
      <c r="B469" s="73"/>
      <c r="H469" s="210">
        <v>0.5</v>
      </c>
      <c r="I469" s="232">
        <v>20</v>
      </c>
      <c r="K469"/>
      <c r="Z469" s="297">
        <v>3</v>
      </c>
      <c r="BR469" s="305"/>
      <c r="BS469" s="305"/>
    </row>
    <row r="470" spans="2:71" outlineLevel="1">
      <c r="B470" s="73"/>
      <c r="D470" t="s">
        <v>608</v>
      </c>
      <c r="H470" t="s">
        <v>601</v>
      </c>
      <c r="I470" t="s">
        <v>592</v>
      </c>
      <c r="J470" s="23" t="s">
        <v>15</v>
      </c>
      <c r="Z470" s="316">
        <f>Z469*share.of.average.speed</f>
        <v>1.5</v>
      </c>
      <c r="BR470" s="305"/>
      <c r="BS470" s="305"/>
    </row>
    <row r="471" spans="2:71" outlineLevel="1">
      <c r="C471" s="64"/>
      <c r="D471" t="s">
        <v>4</v>
      </c>
      <c r="J471" s="23" t="s">
        <v>15</v>
      </c>
      <c r="P471" s="206">
        <f t="shared" ref="P471:AU471" si="337">P472*P72/kbps.per.Mbps</f>
        <v>42213.120000000003</v>
      </c>
      <c r="Q471" s="206">
        <f t="shared" si="337"/>
        <v>83602.475999999995</v>
      </c>
      <c r="R471" s="206">
        <f t="shared" si="337"/>
        <v>144947.48300000001</v>
      </c>
      <c r="S471" s="206">
        <f t="shared" si="337"/>
        <v>230302.77549999999</v>
      </c>
      <c r="T471" s="206">
        <f t="shared" si="337"/>
        <v>406422.09</v>
      </c>
      <c r="U471" s="206">
        <f t="shared" si="337"/>
        <v>549929.19499999995</v>
      </c>
      <c r="V471" s="206">
        <f t="shared" si="337"/>
        <v>690703.36600000004</v>
      </c>
      <c r="W471" s="206">
        <f t="shared" si="337"/>
        <v>788030.04</v>
      </c>
      <c r="X471" s="206">
        <f t="shared" si="337"/>
        <v>860539.42200000002</v>
      </c>
      <c r="Y471" s="206">
        <f t="shared" si="337"/>
        <v>953535.21956591576</v>
      </c>
      <c r="Z471" s="206">
        <f t="shared" si="337"/>
        <v>1047036.2218877181</v>
      </c>
      <c r="AA471" s="206">
        <f t="shared" si="337"/>
        <v>1115737.8884999999</v>
      </c>
      <c r="AB471" s="206">
        <f t="shared" si="337"/>
        <v>1211899.8950097268</v>
      </c>
      <c r="AC471" s="206">
        <f t="shared" si="337"/>
        <v>1308391.3255722872</v>
      </c>
      <c r="AD471" s="206">
        <f t="shared" si="337"/>
        <v>1405281.1987819024</v>
      </c>
      <c r="AE471" s="206">
        <f t="shared" si="337"/>
        <v>1502738.8528760483</v>
      </c>
      <c r="AF471" s="206">
        <f t="shared" si="337"/>
        <v>1600768.7077237025</v>
      </c>
      <c r="AG471" s="206">
        <f t="shared" si="337"/>
        <v>1699151.609048157</v>
      </c>
      <c r="AH471" s="206">
        <f t="shared" si="337"/>
        <v>1797813.8342147516</v>
      </c>
      <c r="AI471" s="206">
        <f t="shared" si="337"/>
        <v>1896957.9839118533</v>
      </c>
      <c r="AJ471" s="206">
        <f t="shared" si="337"/>
        <v>1924977.7577973763</v>
      </c>
      <c r="AK471" s="206">
        <f t="shared" si="337"/>
        <v>1952529.7827395461</v>
      </c>
      <c r="AL471" s="206">
        <f t="shared" si="337"/>
        <v>1979207.83856689</v>
      </c>
      <c r="AM471" s="206">
        <f t="shared" si="337"/>
        <v>2004851.3859385734</v>
      </c>
      <c r="AN471" s="206">
        <f t="shared" si="337"/>
        <v>2029607.6107963284</v>
      </c>
      <c r="AO471" s="206">
        <f t="shared" si="337"/>
        <v>2053698.6083939245</v>
      </c>
      <c r="AP471" s="206">
        <f t="shared" si="337"/>
        <v>2077626.5425325632</v>
      </c>
      <c r="AQ471" s="206">
        <f t="shared" si="337"/>
        <v>2101151.6762726698</v>
      </c>
      <c r="AR471" s="206">
        <f t="shared" si="337"/>
        <v>2123680.489021623</v>
      </c>
      <c r="AS471" s="206">
        <f t="shared" si="337"/>
        <v>2145295.2453173869</v>
      </c>
      <c r="AT471" s="206">
        <f t="shared" si="337"/>
        <v>2166127.5249950206</v>
      </c>
      <c r="AU471" s="206">
        <f t="shared" si="337"/>
        <v>2186211.7157713175</v>
      </c>
      <c r="AV471" s="206">
        <f t="shared" ref="AV471:BP471" si="338">AV472*AV72/kbps.per.Mbps</f>
        <v>2205428.7498376141</v>
      </c>
      <c r="AW471" s="206">
        <f t="shared" si="338"/>
        <v>2223707.7347580269</v>
      </c>
      <c r="AX471" s="206">
        <f t="shared" si="338"/>
        <v>2241088.8121530274</v>
      </c>
      <c r="AY471" s="206">
        <f t="shared" si="338"/>
        <v>2257654.843663794</v>
      </c>
      <c r="AZ471" s="206">
        <f t="shared" si="338"/>
        <v>2273410.5518339109</v>
      </c>
      <c r="BA471" s="206">
        <f t="shared" si="338"/>
        <v>2288242.3513478437</v>
      </c>
      <c r="BB471" s="206">
        <f t="shared" si="338"/>
        <v>2302079.2412054865</v>
      </c>
      <c r="BC471" s="206">
        <f t="shared" si="338"/>
        <v>2314946.3540238496</v>
      </c>
      <c r="BD471" s="206">
        <f t="shared" si="338"/>
        <v>2326914.0665587704</v>
      </c>
      <c r="BE471" s="206">
        <f t="shared" si="338"/>
        <v>2337996.2750304542</v>
      </c>
      <c r="BF471" s="206">
        <f t="shared" si="338"/>
        <v>2348110.253502998</v>
      </c>
      <c r="BG471" s="206">
        <f t="shared" si="338"/>
        <v>2357202.8597905431</v>
      </c>
      <c r="BH471" s="206">
        <f t="shared" si="338"/>
        <v>2365301.5877818917</v>
      </c>
      <c r="BI471" s="206">
        <f t="shared" si="338"/>
        <v>2372473.4216009965</v>
      </c>
      <c r="BJ471" s="206">
        <f t="shared" si="338"/>
        <v>2375837.4196736384</v>
      </c>
      <c r="BK471" s="206">
        <f t="shared" si="338"/>
        <v>2379206.187655577</v>
      </c>
      <c r="BL471" s="206">
        <f t="shared" si="338"/>
        <v>2382579.7323102062</v>
      </c>
      <c r="BM471" s="206">
        <f t="shared" si="338"/>
        <v>2385958.0604105042</v>
      </c>
      <c r="BN471" s="206">
        <f t="shared" si="338"/>
        <v>2389341.1787390574</v>
      </c>
      <c r="BO471" s="206">
        <f t="shared" si="338"/>
        <v>2392729.0940880682</v>
      </c>
      <c r="BP471" s="206">
        <f t="shared" si="338"/>
        <v>2396121.8132593678</v>
      </c>
    </row>
    <row r="472" spans="2:71" outlineLevel="1">
      <c r="C472" s="64"/>
      <c r="E472" t="s">
        <v>355</v>
      </c>
      <c r="G472" s="60" t="s">
        <v>606</v>
      </c>
      <c r="J472" s="23" t="s">
        <v>121</v>
      </c>
      <c r="P472" s="313">
        <v>40</v>
      </c>
      <c r="Q472" s="314">
        <f t="shared" ref="Q472:Y472" si="339">($Z$472-$P$472)/($Z$3-$P$3)+P472</f>
        <v>43.5</v>
      </c>
      <c r="R472" s="314">
        <f t="shared" si="339"/>
        <v>47</v>
      </c>
      <c r="S472" s="314">
        <f t="shared" si="339"/>
        <v>50.5</v>
      </c>
      <c r="T472" s="314">
        <f t="shared" si="339"/>
        <v>54</v>
      </c>
      <c r="U472" s="314">
        <f t="shared" si="339"/>
        <v>57.5</v>
      </c>
      <c r="V472" s="314">
        <f t="shared" si="339"/>
        <v>61</v>
      </c>
      <c r="W472" s="314">
        <f t="shared" si="339"/>
        <v>64.5</v>
      </c>
      <c r="X472" s="314">
        <f t="shared" si="339"/>
        <v>68</v>
      </c>
      <c r="Y472" s="314">
        <f t="shared" si="339"/>
        <v>71.5</v>
      </c>
      <c r="Z472" s="205">
        <f>Z470/oversubscription.factor*kbps.per.Mbps</f>
        <v>75</v>
      </c>
      <c r="AA472" s="206">
        <f t="shared" ref="AA472:BL472" si="340">Z472*(1+AA474)</f>
        <v>76.5</v>
      </c>
      <c r="AB472" s="206">
        <f t="shared" si="340"/>
        <v>78.03</v>
      </c>
      <c r="AC472" s="206">
        <f t="shared" si="340"/>
        <v>79.590600000000009</v>
      </c>
      <c r="AD472" s="206">
        <f t="shared" si="340"/>
        <v>81.182412000000014</v>
      </c>
      <c r="AE472" s="206">
        <f t="shared" si="340"/>
        <v>82.806060240000022</v>
      </c>
      <c r="AF472" s="206">
        <f t="shared" si="340"/>
        <v>84.462181444800024</v>
      </c>
      <c r="AG472" s="206">
        <f t="shared" si="340"/>
        <v>86.151425073696032</v>
      </c>
      <c r="AH472" s="206">
        <f t="shared" si="340"/>
        <v>87.874453575169952</v>
      </c>
      <c r="AI472" s="206">
        <f t="shared" si="340"/>
        <v>89.631942646673352</v>
      </c>
      <c r="AJ472" s="206">
        <f t="shared" si="340"/>
        <v>89.631942646673352</v>
      </c>
      <c r="AK472" s="206">
        <f t="shared" si="340"/>
        <v>89.631942646673352</v>
      </c>
      <c r="AL472" s="206">
        <f t="shared" si="340"/>
        <v>89.631942646673352</v>
      </c>
      <c r="AM472" s="206">
        <f t="shared" si="340"/>
        <v>89.631942646673352</v>
      </c>
      <c r="AN472" s="206">
        <f t="shared" si="340"/>
        <v>89.631942646673352</v>
      </c>
      <c r="AO472" s="206">
        <f t="shared" si="340"/>
        <v>89.631942646673352</v>
      </c>
      <c r="AP472" s="206">
        <f t="shared" si="340"/>
        <v>89.631942646673352</v>
      </c>
      <c r="AQ472" s="206">
        <f t="shared" si="340"/>
        <v>89.631942646673352</v>
      </c>
      <c r="AR472" s="206">
        <f t="shared" si="340"/>
        <v>89.631942646673352</v>
      </c>
      <c r="AS472" s="206">
        <f t="shared" si="340"/>
        <v>89.631942646673352</v>
      </c>
      <c r="AT472" s="206">
        <f t="shared" si="340"/>
        <v>89.631942646673352</v>
      </c>
      <c r="AU472" s="206">
        <f t="shared" si="340"/>
        <v>89.631942646673352</v>
      </c>
      <c r="AV472" s="206">
        <f t="shared" si="340"/>
        <v>89.631942646673352</v>
      </c>
      <c r="AW472" s="206">
        <f t="shared" si="340"/>
        <v>89.631942646673352</v>
      </c>
      <c r="AX472" s="206">
        <f t="shared" si="340"/>
        <v>89.631942646673352</v>
      </c>
      <c r="AY472" s="206">
        <f t="shared" si="340"/>
        <v>89.631942646673352</v>
      </c>
      <c r="AZ472" s="206">
        <f t="shared" si="340"/>
        <v>89.631942646673352</v>
      </c>
      <c r="BA472" s="206">
        <f t="shared" si="340"/>
        <v>89.631942646673352</v>
      </c>
      <c r="BB472" s="206">
        <f t="shared" si="340"/>
        <v>89.631942646673352</v>
      </c>
      <c r="BC472" s="206">
        <f t="shared" si="340"/>
        <v>89.631942646673352</v>
      </c>
      <c r="BD472" s="206">
        <f t="shared" si="340"/>
        <v>89.631942646673352</v>
      </c>
      <c r="BE472" s="206">
        <f t="shared" si="340"/>
        <v>89.631942646673352</v>
      </c>
      <c r="BF472" s="206">
        <f t="shared" si="340"/>
        <v>89.631942646673352</v>
      </c>
      <c r="BG472" s="206">
        <f t="shared" si="340"/>
        <v>89.631942646673352</v>
      </c>
      <c r="BH472" s="206">
        <f t="shared" si="340"/>
        <v>89.631942646673352</v>
      </c>
      <c r="BI472" s="206">
        <f t="shared" si="340"/>
        <v>89.631942646673352</v>
      </c>
      <c r="BJ472" s="206">
        <f t="shared" si="340"/>
        <v>89.631942646673352</v>
      </c>
      <c r="BK472" s="206">
        <f t="shared" si="340"/>
        <v>89.631942646673352</v>
      </c>
      <c r="BL472" s="206">
        <f t="shared" si="340"/>
        <v>89.631942646673352</v>
      </c>
      <c r="BM472" s="206">
        <f>BL472*(1+BM474)</f>
        <v>89.631942646673352</v>
      </c>
      <c r="BN472" s="206">
        <f>BM472*(1+BN474)</f>
        <v>89.631942646673352</v>
      </c>
      <c r="BO472" s="206">
        <f>BN472*(1+BO474)</f>
        <v>89.631942646673352</v>
      </c>
      <c r="BP472" s="206">
        <f>BO472*(1+BP474)</f>
        <v>89.631942646673352</v>
      </c>
      <c r="BR472"/>
      <c r="BS472"/>
    </row>
    <row r="473" spans="2:71" outlineLevel="1">
      <c r="B473" s="64"/>
      <c r="C473" s="64"/>
      <c r="E473" s="64" t="s">
        <v>508</v>
      </c>
      <c r="G473" s="60"/>
      <c r="J473" s="23"/>
      <c r="AA473" s="225">
        <v>0.02</v>
      </c>
      <c r="AB473" s="225">
        <v>0.02</v>
      </c>
      <c r="AC473" s="225">
        <v>0.02</v>
      </c>
      <c r="AD473" s="225">
        <v>0.02</v>
      </c>
      <c r="AE473" s="225">
        <v>0.02</v>
      </c>
      <c r="AF473" s="225">
        <v>0.02</v>
      </c>
      <c r="AG473" s="225">
        <v>0.02</v>
      </c>
      <c r="AH473" s="225">
        <v>0.02</v>
      </c>
      <c r="AI473" s="225">
        <v>0.02</v>
      </c>
      <c r="BR473"/>
      <c r="BS473"/>
    </row>
    <row r="474" spans="2:71" outlineLevel="1">
      <c r="C474" s="64"/>
      <c r="E474" s="64" t="s">
        <v>509</v>
      </c>
      <c r="J474" s="108" t="s">
        <v>86</v>
      </c>
      <c r="Q474" s="71">
        <f>Q472/P472-1</f>
        <v>8.7499999999999911E-2</v>
      </c>
      <c r="R474" s="71">
        <f>R472/Q472-1</f>
        <v>8.0459770114942541E-2</v>
      </c>
      <c r="S474" s="71">
        <f>S472/R472-1</f>
        <v>7.4468085106383031E-2</v>
      </c>
      <c r="T474" s="71">
        <f>T472/S472-1</f>
        <v>6.9306930693069368E-2</v>
      </c>
      <c r="U474" s="71">
        <f>U472/T472-1</f>
        <v>6.4814814814814881E-2</v>
      </c>
      <c r="V474" s="123">
        <v>0.02</v>
      </c>
      <c r="AA474" s="253">
        <f t="shared" ref="AA474:AI474" si="341">AA473*(1+INDEX(scenario.fixed.DSL, MATCH(scenario.fixed.DSL.selected, scenarios,0)))</f>
        <v>0.02</v>
      </c>
      <c r="AB474" s="253">
        <f t="shared" si="341"/>
        <v>0.02</v>
      </c>
      <c r="AC474" s="253">
        <f t="shared" si="341"/>
        <v>0.02</v>
      </c>
      <c r="AD474" s="253">
        <f t="shared" si="341"/>
        <v>0.02</v>
      </c>
      <c r="AE474" s="253">
        <f t="shared" si="341"/>
        <v>0.02</v>
      </c>
      <c r="AF474" s="253">
        <f t="shared" si="341"/>
        <v>0.02</v>
      </c>
      <c r="AG474" s="253">
        <f t="shared" si="341"/>
        <v>0.02</v>
      </c>
      <c r="AH474" s="253">
        <f t="shared" si="341"/>
        <v>0.02</v>
      </c>
      <c r="AI474" s="253">
        <f t="shared" si="341"/>
        <v>0.02</v>
      </c>
      <c r="AJ474" s="119">
        <v>0</v>
      </c>
      <c r="AK474" s="221">
        <f t="shared" ref="AK474:BN474" si="342">AJ474</f>
        <v>0</v>
      </c>
      <c r="AL474" s="221">
        <f t="shared" si="342"/>
        <v>0</v>
      </c>
      <c r="AM474" s="221">
        <f t="shared" si="342"/>
        <v>0</v>
      </c>
      <c r="AN474" s="221">
        <f t="shared" si="342"/>
        <v>0</v>
      </c>
      <c r="AO474" s="221">
        <f t="shared" si="342"/>
        <v>0</v>
      </c>
      <c r="AP474" s="221">
        <f t="shared" si="342"/>
        <v>0</v>
      </c>
      <c r="AQ474" s="221">
        <f t="shared" si="342"/>
        <v>0</v>
      </c>
      <c r="AR474" s="221">
        <f t="shared" si="342"/>
        <v>0</v>
      </c>
      <c r="AS474" s="221">
        <f t="shared" si="342"/>
        <v>0</v>
      </c>
      <c r="AT474" s="221">
        <f t="shared" si="342"/>
        <v>0</v>
      </c>
      <c r="AU474" s="221">
        <f t="shared" si="342"/>
        <v>0</v>
      </c>
      <c r="AV474" s="221">
        <f t="shared" si="342"/>
        <v>0</v>
      </c>
      <c r="AW474" s="221">
        <f t="shared" si="342"/>
        <v>0</v>
      </c>
      <c r="AX474" s="221">
        <f t="shared" si="342"/>
        <v>0</v>
      </c>
      <c r="AY474" s="221">
        <f t="shared" si="342"/>
        <v>0</v>
      </c>
      <c r="AZ474" s="221">
        <f t="shared" si="342"/>
        <v>0</v>
      </c>
      <c r="BA474" s="221">
        <f t="shared" si="342"/>
        <v>0</v>
      </c>
      <c r="BB474" s="221">
        <f t="shared" si="342"/>
        <v>0</v>
      </c>
      <c r="BC474" s="221">
        <f t="shared" si="342"/>
        <v>0</v>
      </c>
      <c r="BD474" s="221">
        <f t="shared" si="342"/>
        <v>0</v>
      </c>
      <c r="BE474" s="221">
        <f t="shared" si="342"/>
        <v>0</v>
      </c>
      <c r="BF474" s="221">
        <f t="shared" si="342"/>
        <v>0</v>
      </c>
      <c r="BG474" s="221">
        <f t="shared" si="342"/>
        <v>0</v>
      </c>
      <c r="BH474" s="221">
        <f t="shared" si="342"/>
        <v>0</v>
      </c>
      <c r="BI474" s="221">
        <f t="shared" si="342"/>
        <v>0</v>
      </c>
      <c r="BJ474" s="221">
        <f t="shared" si="342"/>
        <v>0</v>
      </c>
      <c r="BK474" s="221">
        <f t="shared" si="342"/>
        <v>0</v>
      </c>
      <c r="BL474" s="221">
        <f t="shared" si="342"/>
        <v>0</v>
      </c>
      <c r="BM474" s="221">
        <f t="shared" si="342"/>
        <v>0</v>
      </c>
      <c r="BN474" s="221">
        <f t="shared" si="342"/>
        <v>0</v>
      </c>
      <c r="BO474" s="221">
        <f>BN474</f>
        <v>0</v>
      </c>
      <c r="BP474" s="221">
        <f>BO474</f>
        <v>0</v>
      </c>
      <c r="BR474"/>
      <c r="BS474"/>
    </row>
    <row r="475" spans="2:71" outlineLevel="1">
      <c r="C475" s="64"/>
      <c r="K475"/>
      <c r="BR475"/>
      <c r="BS475"/>
    </row>
    <row r="476" spans="2:71" outlineLevel="1">
      <c r="C476" s="64"/>
      <c r="D476" s="73" t="s">
        <v>357</v>
      </c>
      <c r="K476"/>
      <c r="BR476"/>
      <c r="BS476"/>
    </row>
    <row r="477" spans="2:71" outlineLevel="1">
      <c r="C477" s="64"/>
      <c r="E477" t="s">
        <v>358</v>
      </c>
      <c r="G477" s="252" t="s">
        <v>613</v>
      </c>
      <c r="J477" s="108" t="s">
        <v>86</v>
      </c>
      <c r="K477"/>
      <c r="P477" s="231">
        <v>1</v>
      </c>
      <c r="Q477" s="231">
        <v>1</v>
      </c>
      <c r="R477" s="231">
        <v>1</v>
      </c>
      <c r="S477" s="231">
        <v>1</v>
      </c>
      <c r="T477" s="231">
        <v>1</v>
      </c>
      <c r="U477" s="231">
        <v>1</v>
      </c>
      <c r="V477" s="231">
        <v>1</v>
      </c>
      <c r="W477" s="231">
        <v>1</v>
      </c>
      <c r="X477" s="231">
        <v>1</v>
      </c>
      <c r="Y477" s="231">
        <v>1</v>
      </c>
      <c r="Z477" s="231">
        <v>1</v>
      </c>
      <c r="AA477" s="231">
        <v>1</v>
      </c>
      <c r="AB477" s="231">
        <v>1</v>
      </c>
      <c r="AC477" s="231">
        <v>1</v>
      </c>
      <c r="AD477" s="231">
        <v>1</v>
      </c>
      <c r="AE477" s="231">
        <v>1</v>
      </c>
      <c r="AF477" s="231">
        <v>1</v>
      </c>
      <c r="AG477" s="231">
        <v>1</v>
      </c>
      <c r="AH477" s="231">
        <v>1</v>
      </c>
      <c r="AI477" s="231">
        <v>1</v>
      </c>
      <c r="AJ477" s="189">
        <f t="shared" ref="AJ477:BN477" si="343">AI477</f>
        <v>1</v>
      </c>
      <c r="AK477" s="189">
        <f t="shared" si="343"/>
        <v>1</v>
      </c>
      <c r="AL477" s="189">
        <f t="shared" si="343"/>
        <v>1</v>
      </c>
      <c r="AM477" s="189">
        <f t="shared" si="343"/>
        <v>1</v>
      </c>
      <c r="AN477" s="189">
        <f t="shared" si="343"/>
        <v>1</v>
      </c>
      <c r="AO477" s="189">
        <f t="shared" si="343"/>
        <v>1</v>
      </c>
      <c r="AP477" s="189">
        <f t="shared" si="343"/>
        <v>1</v>
      </c>
      <c r="AQ477" s="189">
        <f t="shared" si="343"/>
        <v>1</v>
      </c>
      <c r="AR477" s="189">
        <f t="shared" si="343"/>
        <v>1</v>
      </c>
      <c r="AS477" s="189">
        <f t="shared" si="343"/>
        <v>1</v>
      </c>
      <c r="AT477" s="189">
        <f t="shared" si="343"/>
        <v>1</v>
      </c>
      <c r="AU477" s="189">
        <f t="shared" si="343"/>
        <v>1</v>
      </c>
      <c r="AV477" s="189">
        <f t="shared" si="343"/>
        <v>1</v>
      </c>
      <c r="AW477" s="189">
        <f t="shared" si="343"/>
        <v>1</v>
      </c>
      <c r="AX477" s="189">
        <f t="shared" si="343"/>
        <v>1</v>
      </c>
      <c r="AY477" s="189">
        <f t="shared" si="343"/>
        <v>1</v>
      </c>
      <c r="AZ477" s="189">
        <f t="shared" si="343"/>
        <v>1</v>
      </c>
      <c r="BA477" s="189">
        <f t="shared" si="343"/>
        <v>1</v>
      </c>
      <c r="BB477" s="189">
        <f t="shared" si="343"/>
        <v>1</v>
      </c>
      <c r="BC477" s="189">
        <f t="shared" si="343"/>
        <v>1</v>
      </c>
      <c r="BD477" s="189">
        <f t="shared" si="343"/>
        <v>1</v>
      </c>
      <c r="BE477" s="189">
        <f t="shared" si="343"/>
        <v>1</v>
      </c>
      <c r="BF477" s="189">
        <f t="shared" si="343"/>
        <v>1</v>
      </c>
      <c r="BG477" s="189">
        <f t="shared" si="343"/>
        <v>1</v>
      </c>
      <c r="BH477" s="189">
        <f t="shared" si="343"/>
        <v>1</v>
      </c>
      <c r="BI477" s="189">
        <f t="shared" si="343"/>
        <v>1</v>
      </c>
      <c r="BJ477" s="189">
        <f t="shared" si="343"/>
        <v>1</v>
      </c>
      <c r="BK477" s="189">
        <f t="shared" si="343"/>
        <v>1</v>
      </c>
      <c r="BL477" s="189">
        <f t="shared" si="343"/>
        <v>1</v>
      </c>
      <c r="BM477" s="189">
        <f t="shared" si="343"/>
        <v>1</v>
      </c>
      <c r="BN477" s="189">
        <f t="shared" si="343"/>
        <v>1</v>
      </c>
      <c r="BO477" s="189">
        <f>BN477</f>
        <v>1</v>
      </c>
      <c r="BP477" s="189">
        <f>BO477</f>
        <v>1</v>
      </c>
      <c r="BR477"/>
      <c r="BS477"/>
    </row>
    <row r="478" spans="2:71" outlineLevel="1">
      <c r="C478" s="64"/>
      <c r="E478" t="s">
        <v>364</v>
      </c>
      <c r="J478" t="s">
        <v>206</v>
      </c>
      <c r="K478"/>
      <c r="P478" s="170">
        <f t="shared" ref="P478:AU478" si="344">P477*P72</f>
        <v>1055328</v>
      </c>
      <c r="Q478" s="170">
        <f t="shared" si="344"/>
        <v>1921896</v>
      </c>
      <c r="R478" s="170">
        <f t="shared" si="344"/>
        <v>3083989</v>
      </c>
      <c r="S478" s="170">
        <f t="shared" si="344"/>
        <v>4560451</v>
      </c>
      <c r="T478" s="170">
        <f t="shared" si="344"/>
        <v>7526335</v>
      </c>
      <c r="U478" s="170">
        <f t="shared" si="344"/>
        <v>9563986</v>
      </c>
      <c r="V478" s="170">
        <f t="shared" si="344"/>
        <v>11323006</v>
      </c>
      <c r="W478" s="170">
        <f t="shared" si="344"/>
        <v>12217520</v>
      </c>
      <c r="X478" s="170">
        <f t="shared" si="344"/>
        <v>12654991.5</v>
      </c>
      <c r="Y478" s="170">
        <f t="shared" si="344"/>
        <v>13336156.917005815</v>
      </c>
      <c r="Z478" s="170">
        <f t="shared" si="344"/>
        <v>13960482.958502907</v>
      </c>
      <c r="AA478" s="170">
        <f t="shared" si="344"/>
        <v>14584809</v>
      </c>
      <c r="AB478" s="170">
        <f t="shared" si="344"/>
        <v>15531204.600919221</v>
      </c>
      <c r="AC478" s="170">
        <f t="shared" si="344"/>
        <v>16439018.24552506</v>
      </c>
      <c r="AD478" s="170">
        <f t="shared" si="344"/>
        <v>17310168.10367623</v>
      </c>
      <c r="AE478" s="170">
        <f t="shared" si="344"/>
        <v>18147691.709044024</v>
      </c>
      <c r="AF478" s="170">
        <f t="shared" si="344"/>
        <v>18952490.692770936</v>
      </c>
      <c r="AG478" s="170">
        <f t="shared" si="344"/>
        <v>19722849.710201092</v>
      </c>
      <c r="AH478" s="170">
        <f t="shared" si="344"/>
        <v>20458890.622595541</v>
      </c>
      <c r="AI478" s="170">
        <f t="shared" si="344"/>
        <v>21163861.09569899</v>
      </c>
      <c r="AJ478" s="170">
        <f t="shared" si="344"/>
        <v>21476470.340329289</v>
      </c>
      <c r="AK478" s="170">
        <f t="shared" si="344"/>
        <v>21783861.033073496</v>
      </c>
      <c r="AL478" s="170">
        <f t="shared" si="344"/>
        <v>22081501.082363825</v>
      </c>
      <c r="AM478" s="170">
        <f t="shared" si="344"/>
        <v>22367599.393015973</v>
      </c>
      <c r="AN478" s="170">
        <f t="shared" si="344"/>
        <v>22643798.079854026</v>
      </c>
      <c r="AO478" s="170">
        <f t="shared" si="344"/>
        <v>22912575.001186214</v>
      </c>
      <c r="AP478" s="170">
        <f t="shared" si="344"/>
        <v>23179532.66641235</v>
      </c>
      <c r="AQ478" s="170">
        <f t="shared" si="344"/>
        <v>23441996.393577587</v>
      </c>
      <c r="AR478" s="170">
        <f t="shared" si="344"/>
        <v>23693344.429598194</v>
      </c>
      <c r="AS478" s="170">
        <f t="shared" si="344"/>
        <v>23934494.578278661</v>
      </c>
      <c r="AT478" s="170">
        <f t="shared" si="344"/>
        <v>24166914.841217216</v>
      </c>
      <c r="AU478" s="170">
        <f t="shared" si="344"/>
        <v>24390988.873121981</v>
      </c>
      <c r="AV478" s="170">
        <f t="shared" ref="AV478:BP478" si="345">AV477*AV72</f>
        <v>24605388.265781023</v>
      </c>
      <c r="AW478" s="170">
        <f t="shared" si="345"/>
        <v>24809322.09094052</v>
      </c>
      <c r="AX478" s="170">
        <f t="shared" si="345"/>
        <v>25003238.198097944</v>
      </c>
      <c r="AY478" s="170">
        <f t="shared" si="345"/>
        <v>25188061.052781228</v>
      </c>
      <c r="AZ478" s="170">
        <f t="shared" si="345"/>
        <v>25363843.343166538</v>
      </c>
      <c r="BA478" s="170">
        <f t="shared" si="345"/>
        <v>25529317.827775214</v>
      </c>
      <c r="BB478" s="170">
        <f t="shared" si="345"/>
        <v>25683692.36713098</v>
      </c>
      <c r="BC478" s="170">
        <f t="shared" si="345"/>
        <v>25827247.359228887</v>
      </c>
      <c r="BD478" s="170">
        <f t="shared" si="345"/>
        <v>25960767.979016159</v>
      </c>
      <c r="BE478" s="170">
        <f t="shared" si="345"/>
        <v>26084409.262965225</v>
      </c>
      <c r="BF478" s="170">
        <f t="shared" si="345"/>
        <v>26197248.259576205</v>
      </c>
      <c r="BG478" s="170">
        <f t="shared" si="345"/>
        <v>26298692.075464342</v>
      </c>
      <c r="BH478" s="170">
        <f t="shared" si="345"/>
        <v>26389047.452712763</v>
      </c>
      <c r="BI478" s="170">
        <f t="shared" si="345"/>
        <v>26469061.715567421</v>
      </c>
      <c r="BJ478" s="170">
        <f t="shared" si="345"/>
        <v>26506592.956923001</v>
      </c>
      <c r="BK478" s="170">
        <f t="shared" si="345"/>
        <v>26544177.414901543</v>
      </c>
      <c r="BL478" s="170">
        <f t="shared" si="345"/>
        <v>26581815.164960437</v>
      </c>
      <c r="BM478" s="170">
        <f t="shared" si="345"/>
        <v>26619506.282664042</v>
      </c>
      <c r="BN478" s="170">
        <f t="shared" si="345"/>
        <v>26657250.843683872</v>
      </c>
      <c r="BO478" s="170">
        <f t="shared" si="345"/>
        <v>26695048.92379874</v>
      </c>
      <c r="BP478" s="170">
        <f t="shared" si="345"/>
        <v>26732900.598894905</v>
      </c>
      <c r="BR478"/>
      <c r="BS478"/>
    </row>
    <row r="479" spans="2:71" outlineLevel="1">
      <c r="C479" s="64"/>
      <c r="E479" t="s">
        <v>359</v>
      </c>
      <c r="J479" s="23" t="s">
        <v>15</v>
      </c>
      <c r="K479"/>
      <c r="P479" s="50">
        <f>P477*P471</f>
        <v>42213.120000000003</v>
      </c>
      <c r="Q479" s="50">
        <f>Q477*Q471</f>
        <v>83602.475999999995</v>
      </c>
      <c r="R479" s="50">
        <f t="shared" ref="R479:BM479" si="346">R477*R471</f>
        <v>144947.48300000001</v>
      </c>
      <c r="S479" s="50">
        <f t="shared" si="346"/>
        <v>230302.77549999999</v>
      </c>
      <c r="T479" s="50">
        <f t="shared" si="346"/>
        <v>406422.09</v>
      </c>
      <c r="U479" s="50">
        <f t="shared" si="346"/>
        <v>549929.19499999995</v>
      </c>
      <c r="V479" s="50">
        <f t="shared" si="346"/>
        <v>690703.36600000004</v>
      </c>
      <c r="W479" s="50">
        <f t="shared" si="346"/>
        <v>788030.04</v>
      </c>
      <c r="X479" s="50">
        <f t="shared" si="346"/>
        <v>860539.42200000002</v>
      </c>
      <c r="Y479" s="50">
        <f t="shared" si="346"/>
        <v>953535.21956591576</v>
      </c>
      <c r="Z479" s="50">
        <f t="shared" si="346"/>
        <v>1047036.2218877181</v>
      </c>
      <c r="AA479" s="50">
        <f t="shared" si="346"/>
        <v>1115737.8884999999</v>
      </c>
      <c r="AB479" s="50">
        <f t="shared" si="346"/>
        <v>1211899.8950097268</v>
      </c>
      <c r="AC479" s="50">
        <f t="shared" si="346"/>
        <v>1308391.3255722872</v>
      </c>
      <c r="AD479" s="50">
        <f t="shared" si="346"/>
        <v>1405281.1987819024</v>
      </c>
      <c r="AE479" s="50">
        <f t="shared" si="346"/>
        <v>1502738.8528760483</v>
      </c>
      <c r="AF479" s="50">
        <f t="shared" si="346"/>
        <v>1600768.7077237025</v>
      </c>
      <c r="AG479" s="50">
        <f t="shared" si="346"/>
        <v>1699151.609048157</v>
      </c>
      <c r="AH479" s="50">
        <f t="shared" si="346"/>
        <v>1797813.8342147516</v>
      </c>
      <c r="AI479" s="50">
        <f t="shared" si="346"/>
        <v>1896957.9839118533</v>
      </c>
      <c r="AJ479" s="50">
        <f t="shared" si="346"/>
        <v>1924977.7577973763</v>
      </c>
      <c r="AK479" s="50">
        <f t="shared" si="346"/>
        <v>1952529.7827395461</v>
      </c>
      <c r="AL479" s="50">
        <f t="shared" si="346"/>
        <v>1979207.83856689</v>
      </c>
      <c r="AM479" s="50">
        <f t="shared" si="346"/>
        <v>2004851.3859385734</v>
      </c>
      <c r="AN479" s="50">
        <f t="shared" si="346"/>
        <v>2029607.6107963284</v>
      </c>
      <c r="AO479" s="50">
        <f t="shared" si="346"/>
        <v>2053698.6083939245</v>
      </c>
      <c r="AP479" s="50">
        <f t="shared" si="346"/>
        <v>2077626.5425325632</v>
      </c>
      <c r="AQ479" s="50">
        <f t="shared" si="346"/>
        <v>2101151.6762726698</v>
      </c>
      <c r="AR479" s="50">
        <f t="shared" si="346"/>
        <v>2123680.489021623</v>
      </c>
      <c r="AS479" s="50">
        <f t="shared" si="346"/>
        <v>2145295.2453173869</v>
      </c>
      <c r="AT479" s="50">
        <f t="shared" si="346"/>
        <v>2166127.5249950206</v>
      </c>
      <c r="AU479" s="50">
        <f t="shared" si="346"/>
        <v>2186211.7157713175</v>
      </c>
      <c r="AV479" s="50">
        <f t="shared" si="346"/>
        <v>2205428.7498376141</v>
      </c>
      <c r="AW479" s="50">
        <f t="shared" si="346"/>
        <v>2223707.7347580269</v>
      </c>
      <c r="AX479" s="50">
        <f t="shared" si="346"/>
        <v>2241088.8121530274</v>
      </c>
      <c r="AY479" s="50">
        <f t="shared" si="346"/>
        <v>2257654.843663794</v>
      </c>
      <c r="AZ479" s="50">
        <f t="shared" si="346"/>
        <v>2273410.5518339109</v>
      </c>
      <c r="BA479" s="50">
        <f t="shared" si="346"/>
        <v>2288242.3513478437</v>
      </c>
      <c r="BB479" s="50">
        <f t="shared" si="346"/>
        <v>2302079.2412054865</v>
      </c>
      <c r="BC479" s="50">
        <f t="shared" si="346"/>
        <v>2314946.3540238496</v>
      </c>
      <c r="BD479" s="50">
        <f t="shared" si="346"/>
        <v>2326914.0665587704</v>
      </c>
      <c r="BE479" s="50">
        <f t="shared" si="346"/>
        <v>2337996.2750304542</v>
      </c>
      <c r="BF479" s="50">
        <f t="shared" si="346"/>
        <v>2348110.253502998</v>
      </c>
      <c r="BG479" s="50">
        <f t="shared" si="346"/>
        <v>2357202.8597905431</v>
      </c>
      <c r="BH479" s="50">
        <f t="shared" si="346"/>
        <v>2365301.5877818917</v>
      </c>
      <c r="BI479" s="50">
        <f t="shared" si="346"/>
        <v>2372473.4216009965</v>
      </c>
      <c r="BJ479" s="50">
        <f t="shared" si="346"/>
        <v>2375837.4196736384</v>
      </c>
      <c r="BK479" s="50">
        <f t="shared" si="346"/>
        <v>2379206.187655577</v>
      </c>
      <c r="BL479" s="50">
        <f t="shared" si="346"/>
        <v>2382579.7323102062</v>
      </c>
      <c r="BM479" s="50">
        <f t="shared" si="346"/>
        <v>2385958.0604105042</v>
      </c>
      <c r="BN479" s="50">
        <f>BN477*BN471</f>
        <v>2389341.1787390574</v>
      </c>
      <c r="BO479" s="50">
        <f>BO477*BO471</f>
        <v>2392729.0940880682</v>
      </c>
      <c r="BP479" s="50">
        <f>BP477*BP471</f>
        <v>2396121.8132593678</v>
      </c>
      <c r="BR479"/>
      <c r="BS479"/>
    </row>
    <row r="480" spans="2:71" outlineLevel="1">
      <c r="C480" s="64"/>
      <c r="E480" t="s">
        <v>363</v>
      </c>
      <c r="J480" t="s">
        <v>206</v>
      </c>
      <c r="K480"/>
      <c r="P480" s="170">
        <f t="shared" ref="P480:AU480" si="347">P72-P478</f>
        <v>0</v>
      </c>
      <c r="Q480" s="170">
        <f t="shared" si="347"/>
        <v>0</v>
      </c>
      <c r="R480" s="170">
        <f t="shared" si="347"/>
        <v>0</v>
      </c>
      <c r="S480" s="170">
        <f t="shared" si="347"/>
        <v>0</v>
      </c>
      <c r="T480" s="170">
        <f t="shared" si="347"/>
        <v>0</v>
      </c>
      <c r="U480" s="170">
        <f t="shared" si="347"/>
        <v>0</v>
      </c>
      <c r="V480" s="170">
        <f t="shared" si="347"/>
        <v>0</v>
      </c>
      <c r="W480" s="170">
        <f t="shared" si="347"/>
        <v>0</v>
      </c>
      <c r="X480" s="170">
        <f t="shared" si="347"/>
        <v>0</v>
      </c>
      <c r="Y480" s="170">
        <f t="shared" si="347"/>
        <v>0</v>
      </c>
      <c r="Z480" s="170">
        <f t="shared" si="347"/>
        <v>0</v>
      </c>
      <c r="AA480" s="170">
        <f t="shared" si="347"/>
        <v>0</v>
      </c>
      <c r="AB480" s="170">
        <f t="shared" si="347"/>
        <v>0</v>
      </c>
      <c r="AC480" s="170">
        <f t="shared" si="347"/>
        <v>0</v>
      </c>
      <c r="AD480" s="170">
        <f t="shared" si="347"/>
        <v>0</v>
      </c>
      <c r="AE480" s="170">
        <f t="shared" si="347"/>
        <v>0</v>
      </c>
      <c r="AF480" s="170">
        <f t="shared" si="347"/>
        <v>0</v>
      </c>
      <c r="AG480" s="170">
        <f t="shared" si="347"/>
        <v>0</v>
      </c>
      <c r="AH480" s="170">
        <f t="shared" si="347"/>
        <v>0</v>
      </c>
      <c r="AI480" s="170">
        <f t="shared" si="347"/>
        <v>0</v>
      </c>
      <c r="AJ480" s="170">
        <f t="shared" si="347"/>
        <v>0</v>
      </c>
      <c r="AK480" s="170">
        <f t="shared" si="347"/>
        <v>0</v>
      </c>
      <c r="AL480" s="170">
        <f t="shared" si="347"/>
        <v>0</v>
      </c>
      <c r="AM480" s="170">
        <f t="shared" si="347"/>
        <v>0</v>
      </c>
      <c r="AN480" s="170">
        <f t="shared" si="347"/>
        <v>0</v>
      </c>
      <c r="AO480" s="170">
        <f t="shared" si="347"/>
        <v>0</v>
      </c>
      <c r="AP480" s="170">
        <f t="shared" si="347"/>
        <v>0</v>
      </c>
      <c r="AQ480" s="170">
        <f t="shared" si="347"/>
        <v>0</v>
      </c>
      <c r="AR480" s="170">
        <f t="shared" si="347"/>
        <v>0</v>
      </c>
      <c r="AS480" s="170">
        <f t="shared" si="347"/>
        <v>0</v>
      </c>
      <c r="AT480" s="170">
        <f t="shared" si="347"/>
        <v>0</v>
      </c>
      <c r="AU480" s="170">
        <f t="shared" si="347"/>
        <v>0</v>
      </c>
      <c r="AV480" s="170">
        <f t="shared" ref="AV480:BP480" si="348">AV72-AV478</f>
        <v>0</v>
      </c>
      <c r="AW480" s="170">
        <f t="shared" si="348"/>
        <v>0</v>
      </c>
      <c r="AX480" s="170">
        <f t="shared" si="348"/>
        <v>0</v>
      </c>
      <c r="AY480" s="170">
        <f t="shared" si="348"/>
        <v>0</v>
      </c>
      <c r="AZ480" s="170">
        <f t="shared" si="348"/>
        <v>0</v>
      </c>
      <c r="BA480" s="170">
        <f t="shared" si="348"/>
        <v>0</v>
      </c>
      <c r="BB480" s="170">
        <f t="shared" si="348"/>
        <v>0</v>
      </c>
      <c r="BC480" s="170">
        <f t="shared" si="348"/>
        <v>0</v>
      </c>
      <c r="BD480" s="170">
        <f t="shared" si="348"/>
        <v>0</v>
      </c>
      <c r="BE480" s="170">
        <f t="shared" si="348"/>
        <v>0</v>
      </c>
      <c r="BF480" s="170">
        <f t="shared" si="348"/>
        <v>0</v>
      </c>
      <c r="BG480" s="170">
        <f t="shared" si="348"/>
        <v>0</v>
      </c>
      <c r="BH480" s="170">
        <f t="shared" si="348"/>
        <v>0</v>
      </c>
      <c r="BI480" s="170">
        <f t="shared" si="348"/>
        <v>0</v>
      </c>
      <c r="BJ480" s="170">
        <f t="shared" si="348"/>
        <v>0</v>
      </c>
      <c r="BK480" s="170">
        <f t="shared" si="348"/>
        <v>0</v>
      </c>
      <c r="BL480" s="170">
        <f t="shared" si="348"/>
        <v>0</v>
      </c>
      <c r="BM480" s="170">
        <f t="shared" si="348"/>
        <v>0</v>
      </c>
      <c r="BN480" s="170">
        <f t="shared" si="348"/>
        <v>0</v>
      </c>
      <c r="BO480" s="170">
        <f t="shared" si="348"/>
        <v>0</v>
      </c>
      <c r="BP480" s="170">
        <f t="shared" si="348"/>
        <v>0</v>
      </c>
      <c r="BR480"/>
      <c r="BS480"/>
    </row>
    <row r="481" spans="2:71" outlineLevel="1">
      <c r="C481" s="64"/>
      <c r="E481" t="s">
        <v>361</v>
      </c>
      <c r="J481" s="23" t="s">
        <v>15</v>
      </c>
      <c r="K481"/>
      <c r="P481" s="50">
        <f>P471-P479</f>
        <v>0</v>
      </c>
      <c r="Q481" s="50">
        <f>Q471-Q479</f>
        <v>0</v>
      </c>
      <c r="R481" s="50">
        <f t="shared" ref="R481:BM481" si="349">R471-R479</f>
        <v>0</v>
      </c>
      <c r="S481" s="50">
        <f t="shared" si="349"/>
        <v>0</v>
      </c>
      <c r="T481" s="50">
        <f t="shared" si="349"/>
        <v>0</v>
      </c>
      <c r="U481" s="50">
        <f t="shared" si="349"/>
        <v>0</v>
      </c>
      <c r="V481" s="50">
        <f t="shared" si="349"/>
        <v>0</v>
      </c>
      <c r="W481" s="50">
        <f t="shared" si="349"/>
        <v>0</v>
      </c>
      <c r="X481" s="50">
        <f t="shared" si="349"/>
        <v>0</v>
      </c>
      <c r="Y481" s="50">
        <f t="shared" si="349"/>
        <v>0</v>
      </c>
      <c r="Z481" s="50">
        <f t="shared" si="349"/>
        <v>0</v>
      </c>
      <c r="AA481" s="50">
        <f t="shared" si="349"/>
        <v>0</v>
      </c>
      <c r="AB481" s="50">
        <f t="shared" si="349"/>
        <v>0</v>
      </c>
      <c r="AC481" s="50">
        <f t="shared" si="349"/>
        <v>0</v>
      </c>
      <c r="AD481" s="50">
        <f t="shared" si="349"/>
        <v>0</v>
      </c>
      <c r="AE481" s="50">
        <f t="shared" si="349"/>
        <v>0</v>
      </c>
      <c r="AF481" s="50">
        <f t="shared" si="349"/>
        <v>0</v>
      </c>
      <c r="AG481" s="50">
        <f t="shared" si="349"/>
        <v>0</v>
      </c>
      <c r="AH481" s="50">
        <f t="shared" si="349"/>
        <v>0</v>
      </c>
      <c r="AI481" s="50">
        <f t="shared" si="349"/>
        <v>0</v>
      </c>
      <c r="AJ481" s="50">
        <f t="shared" si="349"/>
        <v>0</v>
      </c>
      <c r="AK481" s="50">
        <f t="shared" si="349"/>
        <v>0</v>
      </c>
      <c r="AL481" s="50">
        <f t="shared" si="349"/>
        <v>0</v>
      </c>
      <c r="AM481" s="50">
        <f t="shared" si="349"/>
        <v>0</v>
      </c>
      <c r="AN481" s="50">
        <f t="shared" si="349"/>
        <v>0</v>
      </c>
      <c r="AO481" s="50">
        <f t="shared" si="349"/>
        <v>0</v>
      </c>
      <c r="AP481" s="50">
        <f t="shared" si="349"/>
        <v>0</v>
      </c>
      <c r="AQ481" s="50">
        <f t="shared" si="349"/>
        <v>0</v>
      </c>
      <c r="AR481" s="50">
        <f t="shared" si="349"/>
        <v>0</v>
      </c>
      <c r="AS481" s="50">
        <f t="shared" si="349"/>
        <v>0</v>
      </c>
      <c r="AT481" s="50">
        <f t="shared" si="349"/>
        <v>0</v>
      </c>
      <c r="AU481" s="50">
        <f t="shared" si="349"/>
        <v>0</v>
      </c>
      <c r="AV481" s="50">
        <f t="shared" si="349"/>
        <v>0</v>
      </c>
      <c r="AW481" s="50">
        <f t="shared" si="349"/>
        <v>0</v>
      </c>
      <c r="AX481" s="50">
        <f t="shared" si="349"/>
        <v>0</v>
      </c>
      <c r="AY481" s="50">
        <f t="shared" si="349"/>
        <v>0</v>
      </c>
      <c r="AZ481" s="50">
        <f t="shared" si="349"/>
        <v>0</v>
      </c>
      <c r="BA481" s="50">
        <f t="shared" si="349"/>
        <v>0</v>
      </c>
      <c r="BB481" s="50">
        <f t="shared" si="349"/>
        <v>0</v>
      </c>
      <c r="BC481" s="50">
        <f t="shared" si="349"/>
        <v>0</v>
      </c>
      <c r="BD481" s="50">
        <f t="shared" si="349"/>
        <v>0</v>
      </c>
      <c r="BE481" s="50">
        <f t="shared" si="349"/>
        <v>0</v>
      </c>
      <c r="BF481" s="50">
        <f t="shared" si="349"/>
        <v>0</v>
      </c>
      <c r="BG481" s="50">
        <f t="shared" si="349"/>
        <v>0</v>
      </c>
      <c r="BH481" s="50">
        <f t="shared" si="349"/>
        <v>0</v>
      </c>
      <c r="BI481" s="50">
        <f t="shared" si="349"/>
        <v>0</v>
      </c>
      <c r="BJ481" s="50">
        <f t="shared" si="349"/>
        <v>0</v>
      </c>
      <c r="BK481" s="50">
        <f t="shared" si="349"/>
        <v>0</v>
      </c>
      <c r="BL481" s="50">
        <f t="shared" si="349"/>
        <v>0</v>
      </c>
      <c r="BM481" s="50">
        <f t="shared" si="349"/>
        <v>0</v>
      </c>
      <c r="BN481" s="50">
        <f>BN471-BN479</f>
        <v>0</v>
      </c>
      <c r="BO481" s="50">
        <f>BO471-BO479</f>
        <v>0</v>
      </c>
      <c r="BP481" s="50">
        <f>BP471-BP479</f>
        <v>0</v>
      </c>
      <c r="BR481"/>
      <c r="BS481"/>
    </row>
    <row r="482" spans="2:71" outlineLevel="1"/>
    <row r="483" spans="2:71" outlineLevel="1">
      <c r="B483" s="73" t="s">
        <v>203</v>
      </c>
    </row>
    <row r="484" spans="2:71" outlineLevel="1">
      <c r="C484" s="84" t="s">
        <v>354</v>
      </c>
      <c r="I484" s="53" t="s">
        <v>453</v>
      </c>
      <c r="J484" s="23" t="s">
        <v>367</v>
      </c>
      <c r="S484" s="204">
        <f>S724</f>
        <v>1000000</v>
      </c>
      <c r="T484" s="204">
        <f t="shared" ref="T484:Z484" si="350">T724</f>
        <v>9000000</v>
      </c>
      <c r="U484" s="204">
        <f t="shared" si="350"/>
        <v>165940522.61650321</v>
      </c>
      <c r="V484" s="204">
        <f t="shared" si="350"/>
        <v>1367775904.9480925</v>
      </c>
      <c r="W484" s="204">
        <f t="shared" si="350"/>
        <v>5013387288.9360209</v>
      </c>
      <c r="X484" s="204">
        <f t="shared" si="350"/>
        <v>13958880441.759636</v>
      </c>
      <c r="Y484" s="204">
        <f t="shared" si="350"/>
        <v>33770269486.585003</v>
      </c>
      <c r="Z484" s="204">
        <f t="shared" si="350"/>
        <v>92257645781.678497</v>
      </c>
      <c r="AA484" s="204">
        <f>AA724</f>
        <v>279092675305.76459</v>
      </c>
      <c r="AB484" s="205">
        <f t="shared" ref="AB484:BP484" si="351">AB486*AVERAGE(AA73:AB73)</f>
        <v>395313377405.68573</v>
      </c>
      <c r="AC484" s="205">
        <f t="shared" si="351"/>
        <v>506197256102.80957</v>
      </c>
      <c r="AD484" s="205">
        <f t="shared" si="351"/>
        <v>612348695734.9895</v>
      </c>
      <c r="AE484" s="205">
        <f t="shared" si="351"/>
        <v>701208968839.29175</v>
      </c>
      <c r="AF484" s="205">
        <f t="shared" si="351"/>
        <v>757485097139.24451</v>
      </c>
      <c r="AG484" s="205">
        <f t="shared" si="351"/>
        <v>804605114118.78235</v>
      </c>
      <c r="AH484" s="205">
        <f t="shared" si="351"/>
        <v>839955952354.00586</v>
      </c>
      <c r="AI484" s="205">
        <f t="shared" si="351"/>
        <v>872510138932.98743</v>
      </c>
      <c r="AJ484" s="205">
        <f t="shared" si="351"/>
        <v>906108656523.90088</v>
      </c>
      <c r="AK484" s="205">
        <f t="shared" si="351"/>
        <v>940773023139.07739</v>
      </c>
      <c r="AL484" s="205">
        <f t="shared" si="351"/>
        <v>948082044959.48437</v>
      </c>
      <c r="AM484" s="205">
        <f t="shared" si="351"/>
        <v>955214960224.3075</v>
      </c>
      <c r="AN484" s="205">
        <f t="shared" si="351"/>
        <v>962169988134.52039</v>
      </c>
      <c r="AO484" s="205">
        <f t="shared" si="351"/>
        <v>968940951251.27429</v>
      </c>
      <c r="AP484" s="205">
        <f t="shared" si="351"/>
        <v>975523099284.65332</v>
      </c>
      <c r="AQ484" s="205">
        <f t="shared" si="351"/>
        <v>981927957333.24597</v>
      </c>
      <c r="AR484" s="205">
        <f t="shared" si="351"/>
        <v>988168088158.67712</v>
      </c>
      <c r="AS484" s="205">
        <f t="shared" si="351"/>
        <v>994240510296.10376</v>
      </c>
      <c r="AT484" s="205">
        <f t="shared" si="351"/>
        <v>1000139423674.53</v>
      </c>
      <c r="AU484" s="205">
        <f t="shared" si="351"/>
        <v>1005863089087.7874</v>
      </c>
      <c r="AV484" s="205">
        <f t="shared" si="351"/>
        <v>1011410798236.9296</v>
      </c>
      <c r="AW484" s="205">
        <f t="shared" si="351"/>
        <v>1016781931397.9844</v>
      </c>
      <c r="AX484" s="205">
        <f t="shared" si="351"/>
        <v>1021975358272.5511</v>
      </c>
      <c r="AY484" s="205">
        <f t="shared" si="351"/>
        <v>1026990179252.0193</v>
      </c>
      <c r="AZ484" s="205">
        <f t="shared" si="351"/>
        <v>1031826679509.3353</v>
      </c>
      <c r="BA484" s="205">
        <f t="shared" si="351"/>
        <v>1036486047340.2534</v>
      </c>
      <c r="BB484" s="205">
        <f t="shared" si="351"/>
        <v>1040969123353.9216</v>
      </c>
      <c r="BC484" s="205">
        <f t="shared" si="351"/>
        <v>1045276220274.6663</v>
      </c>
      <c r="BD484" s="205">
        <f t="shared" si="351"/>
        <v>1049407891958.833</v>
      </c>
      <c r="BE484" s="205">
        <f t="shared" si="351"/>
        <v>1053365612557.1187</v>
      </c>
      <c r="BF484" s="205">
        <f t="shared" si="351"/>
        <v>1057151762941.2407</v>
      </c>
      <c r="BG484" s="205">
        <f t="shared" si="351"/>
        <v>1060768727551.3579</v>
      </c>
      <c r="BH484" s="205">
        <f t="shared" si="351"/>
        <v>1064218527449.1249</v>
      </c>
      <c r="BI484" s="205">
        <f t="shared" si="351"/>
        <v>1067422664551.0737</v>
      </c>
      <c r="BJ484" s="205">
        <f t="shared" si="351"/>
        <v>1069643209330.929</v>
      </c>
      <c r="BK484" s="205">
        <f t="shared" si="351"/>
        <v>1071043642658.9598</v>
      </c>
      <c r="BL484" s="205">
        <f t="shared" si="351"/>
        <v>1072445909508.1957</v>
      </c>
      <c r="BM484" s="205">
        <f t="shared" si="351"/>
        <v>1073850012279.1794</v>
      </c>
      <c r="BN484" s="205">
        <f t="shared" si="351"/>
        <v>1075255953375.5968</v>
      </c>
      <c r="BO484" s="205">
        <f t="shared" si="351"/>
        <v>1076663735204.2803</v>
      </c>
      <c r="BP484" s="205">
        <f t="shared" si="351"/>
        <v>1078073360175.2135</v>
      </c>
    </row>
    <row r="485" spans="2:71" outlineLevel="1">
      <c r="D485" s="64" t="s">
        <v>197</v>
      </c>
      <c r="J485" s="23"/>
      <c r="T485" s="178">
        <f>T484/S484-1</f>
        <v>8</v>
      </c>
      <c r="U485" s="178">
        <f>U484/T484-1</f>
        <v>17.437835846278134</v>
      </c>
      <c r="V485" s="178">
        <f>V484/U484-1</f>
        <v>7.2425671763677073</v>
      </c>
      <c r="W485" s="178">
        <f>W484/V484-1</f>
        <v>2.6653572202869595</v>
      </c>
      <c r="X485" s="178">
        <f>X484/W484-1</f>
        <v>1.7843211859106334</v>
      </c>
      <c r="Y485" s="178">
        <f t="shared" ref="Y485:AG485" si="352">Y484/X484-1</f>
        <v>1.4192677648815777</v>
      </c>
      <c r="Z485" s="178">
        <f t="shared" si="352"/>
        <v>1.7319191461687087</v>
      </c>
      <c r="AA485" s="178">
        <f t="shared" si="352"/>
        <v>2.0251441269834545</v>
      </c>
      <c r="AB485" s="178">
        <f t="shared" si="352"/>
        <v>0.41642333311898505</v>
      </c>
      <c r="AC485" s="178">
        <f t="shared" si="352"/>
        <v>0.28049614567768733</v>
      </c>
      <c r="AD485" s="178">
        <f t="shared" si="352"/>
        <v>0.20970370414378614</v>
      </c>
      <c r="AE485" s="178">
        <f t="shared" si="352"/>
        <v>0.14511384399642613</v>
      </c>
      <c r="AF485" s="178">
        <f t="shared" si="352"/>
        <v>8.0255859238518301E-2</v>
      </c>
      <c r="AG485" s="178">
        <f t="shared" si="352"/>
        <v>6.2205866699547752E-2</v>
      </c>
      <c r="BR485"/>
      <c r="BS485"/>
    </row>
    <row r="486" spans="2:71" outlineLevel="1">
      <c r="D486" s="64" t="s">
        <v>365</v>
      </c>
      <c r="I486" s="53" t="s">
        <v>138</v>
      </c>
      <c r="J486" s="23" t="s">
        <v>366</v>
      </c>
      <c r="U486" s="207">
        <f t="shared" ref="U486:AA486" si="353">U484/AVERAGE(T73:U73)</f>
        <v>221.2540301553376</v>
      </c>
      <c r="V486" s="207">
        <f t="shared" si="353"/>
        <v>290.81171554041424</v>
      </c>
      <c r="W486" s="207">
        <f t="shared" si="353"/>
        <v>371.0355376136821</v>
      </c>
      <c r="X486" s="207">
        <f t="shared" si="353"/>
        <v>548.22151026077563</v>
      </c>
      <c r="Y486" s="207">
        <f t="shared" si="353"/>
        <v>1009.2504254348474</v>
      </c>
      <c r="Z486" s="207">
        <f t="shared" si="353"/>
        <v>2143.8526399408897</v>
      </c>
      <c r="AA486" s="207">
        <f t="shared" si="353"/>
        <v>4849.473242326153</v>
      </c>
      <c r="AB486" s="238">
        <f t="shared" ref="AB486:BN486" si="354">AA486*(1+AB488)</f>
        <v>5867.8626232146453</v>
      </c>
      <c r="AC486" s="238">
        <f t="shared" si="354"/>
        <v>6865.3992691611347</v>
      </c>
      <c r="AD486" s="238">
        <f t="shared" si="354"/>
        <v>7826.5551668436947</v>
      </c>
      <c r="AE486" s="238">
        <f t="shared" si="354"/>
        <v>8609.2106835280647</v>
      </c>
      <c r="AF486" s="238">
        <f t="shared" si="354"/>
        <v>9039.6712177044683</v>
      </c>
      <c r="AG486" s="238">
        <f t="shared" si="354"/>
        <v>9401.2580664126472</v>
      </c>
      <c r="AH486" s="238">
        <f t="shared" si="354"/>
        <v>9683.295808405026</v>
      </c>
      <c r="AI486" s="238">
        <f t="shared" si="354"/>
        <v>9973.794682657177</v>
      </c>
      <c r="AJ486" s="238">
        <f t="shared" si="354"/>
        <v>10273.008523136892</v>
      </c>
      <c r="AK486" s="238">
        <f t="shared" si="354"/>
        <v>10581.198778831</v>
      </c>
      <c r="AL486" s="238">
        <f t="shared" si="354"/>
        <v>10581.198778831</v>
      </c>
      <c r="AM486" s="238">
        <f t="shared" si="354"/>
        <v>10581.198778831</v>
      </c>
      <c r="AN486" s="238">
        <f t="shared" si="354"/>
        <v>10581.198778831</v>
      </c>
      <c r="AO486" s="238">
        <f t="shared" si="354"/>
        <v>10581.198778831</v>
      </c>
      <c r="AP486" s="238">
        <f t="shared" si="354"/>
        <v>10581.198778831</v>
      </c>
      <c r="AQ486" s="238">
        <f t="shared" si="354"/>
        <v>10581.198778831</v>
      </c>
      <c r="AR486" s="238">
        <f t="shared" si="354"/>
        <v>10581.198778831</v>
      </c>
      <c r="AS486" s="238">
        <f t="shared" si="354"/>
        <v>10581.198778831</v>
      </c>
      <c r="AT486" s="238">
        <f t="shared" si="354"/>
        <v>10581.198778831</v>
      </c>
      <c r="AU486" s="238">
        <f t="shared" si="354"/>
        <v>10581.198778831</v>
      </c>
      <c r="AV486" s="238">
        <f t="shared" si="354"/>
        <v>10581.198778831</v>
      </c>
      <c r="AW486" s="238">
        <f t="shared" si="354"/>
        <v>10581.198778831</v>
      </c>
      <c r="AX486" s="238">
        <f t="shared" si="354"/>
        <v>10581.198778831</v>
      </c>
      <c r="AY486" s="238">
        <f t="shared" si="354"/>
        <v>10581.198778831</v>
      </c>
      <c r="AZ486" s="238">
        <f t="shared" si="354"/>
        <v>10581.198778831</v>
      </c>
      <c r="BA486" s="238">
        <f t="shared" si="354"/>
        <v>10581.198778831</v>
      </c>
      <c r="BB486" s="238">
        <f t="shared" si="354"/>
        <v>10581.198778831</v>
      </c>
      <c r="BC486" s="238">
        <f t="shared" si="354"/>
        <v>10581.198778831</v>
      </c>
      <c r="BD486" s="238">
        <f t="shared" si="354"/>
        <v>10581.198778831</v>
      </c>
      <c r="BE486" s="238">
        <f t="shared" si="354"/>
        <v>10581.198778831</v>
      </c>
      <c r="BF486" s="238">
        <f t="shared" si="354"/>
        <v>10581.198778831</v>
      </c>
      <c r="BG486" s="238">
        <f t="shared" si="354"/>
        <v>10581.198778831</v>
      </c>
      <c r="BH486" s="238">
        <f t="shared" si="354"/>
        <v>10581.198778831</v>
      </c>
      <c r="BI486" s="238">
        <f t="shared" si="354"/>
        <v>10581.198778831</v>
      </c>
      <c r="BJ486" s="238">
        <f t="shared" si="354"/>
        <v>10581.198778831</v>
      </c>
      <c r="BK486" s="238">
        <f t="shared" si="354"/>
        <v>10581.198778831</v>
      </c>
      <c r="BL486" s="238">
        <f t="shared" si="354"/>
        <v>10581.198778831</v>
      </c>
      <c r="BM486" s="238">
        <f t="shared" si="354"/>
        <v>10581.198778831</v>
      </c>
      <c r="BN486" s="238">
        <f t="shared" si="354"/>
        <v>10581.198778831</v>
      </c>
      <c r="BO486" s="238">
        <f>BN486*(1+BO488)</f>
        <v>10581.198778831</v>
      </c>
      <c r="BP486" s="238">
        <f>BO486*(1+BP488)</f>
        <v>10581.198778831</v>
      </c>
      <c r="BR486"/>
      <c r="BS486"/>
    </row>
    <row r="487" spans="2:71" outlineLevel="1">
      <c r="E487" s="64" t="s">
        <v>508</v>
      </c>
      <c r="J487" s="23"/>
      <c r="U487" s="262"/>
      <c r="AB487" s="119">
        <v>0.21</v>
      </c>
      <c r="AC487" s="119">
        <v>0.17</v>
      </c>
      <c r="AD487" s="119">
        <v>0.14000000000000001</v>
      </c>
      <c r="AE487" s="119">
        <v>0.1</v>
      </c>
      <c r="AF487" s="119">
        <v>0.05</v>
      </c>
      <c r="AG487" s="119">
        <v>0.04</v>
      </c>
      <c r="AH487" s="119">
        <v>0.03</v>
      </c>
      <c r="AI487" s="119">
        <v>0.03</v>
      </c>
      <c r="AJ487" s="119">
        <v>0.03</v>
      </c>
      <c r="AK487" s="119">
        <v>0.03</v>
      </c>
      <c r="BR487"/>
      <c r="BS487"/>
    </row>
    <row r="488" spans="2:71" outlineLevel="1">
      <c r="E488" s="64" t="s">
        <v>509</v>
      </c>
      <c r="J488" s="23"/>
      <c r="V488" s="75">
        <f t="shared" ref="V488:AA488" si="355">V486/U486-1</f>
        <v>0.31437929214777105</v>
      </c>
      <c r="W488" s="75">
        <f t="shared" si="355"/>
        <v>0.27586172697406042</v>
      </c>
      <c r="X488" s="75">
        <f t="shared" si="355"/>
        <v>0.47754447939587275</v>
      </c>
      <c r="Y488" s="75">
        <f t="shared" si="355"/>
        <v>0.8409537140466663</v>
      </c>
      <c r="Z488" s="75">
        <f t="shared" si="355"/>
        <v>1.1242028597780234</v>
      </c>
      <c r="AA488" s="75">
        <f t="shared" si="355"/>
        <v>1.262036649337924</v>
      </c>
      <c r="AB488" s="253">
        <f t="shared" ref="AB488:AK488" si="356">AB487*(1+INDEX(scenario.mobile.data, MATCH(scenario.mobile.data.selected, scenarios,0)))</f>
        <v>0.21</v>
      </c>
      <c r="AC488" s="253">
        <f t="shared" si="356"/>
        <v>0.17</v>
      </c>
      <c r="AD488" s="253">
        <f t="shared" si="356"/>
        <v>0.14000000000000001</v>
      </c>
      <c r="AE488" s="253">
        <f t="shared" si="356"/>
        <v>0.1</v>
      </c>
      <c r="AF488" s="253">
        <f t="shared" si="356"/>
        <v>0.05</v>
      </c>
      <c r="AG488" s="253">
        <f t="shared" si="356"/>
        <v>0.04</v>
      </c>
      <c r="AH488" s="253">
        <f t="shared" si="356"/>
        <v>0.03</v>
      </c>
      <c r="AI488" s="253">
        <f t="shared" si="356"/>
        <v>0.03</v>
      </c>
      <c r="AJ488" s="253">
        <f t="shared" si="356"/>
        <v>0.03</v>
      </c>
      <c r="AK488" s="253">
        <f t="shared" si="356"/>
        <v>0.03</v>
      </c>
      <c r="AL488" s="119">
        <v>0</v>
      </c>
      <c r="AM488" s="221">
        <f t="shared" ref="AM488:BN488" si="357">AL488</f>
        <v>0</v>
      </c>
      <c r="AN488" s="221">
        <f t="shared" si="357"/>
        <v>0</v>
      </c>
      <c r="AO488" s="221">
        <f t="shared" si="357"/>
        <v>0</v>
      </c>
      <c r="AP488" s="221">
        <f t="shared" si="357"/>
        <v>0</v>
      </c>
      <c r="AQ488" s="221">
        <f t="shared" si="357"/>
        <v>0</v>
      </c>
      <c r="AR488" s="221">
        <f t="shared" si="357"/>
        <v>0</v>
      </c>
      <c r="AS488" s="221">
        <f t="shared" si="357"/>
        <v>0</v>
      </c>
      <c r="AT488" s="221">
        <f t="shared" si="357"/>
        <v>0</v>
      </c>
      <c r="AU488" s="221">
        <f t="shared" si="357"/>
        <v>0</v>
      </c>
      <c r="AV488" s="221">
        <f t="shared" si="357"/>
        <v>0</v>
      </c>
      <c r="AW488" s="221">
        <f t="shared" si="357"/>
        <v>0</v>
      </c>
      <c r="AX488" s="221">
        <f t="shared" si="357"/>
        <v>0</v>
      </c>
      <c r="AY488" s="221">
        <f t="shared" si="357"/>
        <v>0</v>
      </c>
      <c r="AZ488" s="221">
        <f t="shared" si="357"/>
        <v>0</v>
      </c>
      <c r="BA488" s="221">
        <f t="shared" si="357"/>
        <v>0</v>
      </c>
      <c r="BB488" s="221">
        <f t="shared" si="357"/>
        <v>0</v>
      </c>
      <c r="BC488" s="221">
        <f t="shared" si="357"/>
        <v>0</v>
      </c>
      <c r="BD488" s="221">
        <f t="shared" si="357"/>
        <v>0</v>
      </c>
      <c r="BE488" s="221">
        <f t="shared" si="357"/>
        <v>0</v>
      </c>
      <c r="BF488" s="221">
        <f t="shared" si="357"/>
        <v>0</v>
      </c>
      <c r="BG488" s="221">
        <f t="shared" si="357"/>
        <v>0</v>
      </c>
      <c r="BH488" s="221">
        <f t="shared" si="357"/>
        <v>0</v>
      </c>
      <c r="BI488" s="221">
        <f t="shared" si="357"/>
        <v>0</v>
      </c>
      <c r="BJ488" s="221">
        <f t="shared" si="357"/>
        <v>0</v>
      </c>
      <c r="BK488" s="221">
        <f t="shared" si="357"/>
        <v>0</v>
      </c>
      <c r="BL488" s="221">
        <f t="shared" si="357"/>
        <v>0</v>
      </c>
      <c r="BM488" s="221">
        <f t="shared" si="357"/>
        <v>0</v>
      </c>
      <c r="BN488" s="221">
        <f t="shared" si="357"/>
        <v>0</v>
      </c>
      <c r="BO488" s="221">
        <f>BN488</f>
        <v>0</v>
      </c>
      <c r="BP488" s="221">
        <f>BO488</f>
        <v>0</v>
      </c>
      <c r="BR488"/>
      <c r="BS488"/>
    </row>
    <row r="489" spans="2:71" outlineLevel="1">
      <c r="V489" s="128"/>
      <c r="Y489" s="128"/>
      <c r="AC489" s="128"/>
    </row>
    <row r="490" spans="2:71" outlineLevel="1">
      <c r="C490" s="73" t="s">
        <v>452</v>
      </c>
    </row>
    <row r="491" spans="2:71" outlineLevel="1">
      <c r="B491" s="73"/>
      <c r="D491" t="s">
        <v>10</v>
      </c>
      <c r="G491" s="60" t="s">
        <v>451</v>
      </c>
      <c r="J491" t="s">
        <v>86</v>
      </c>
      <c r="K491" s="103" t="str">
        <f t="array" ref="K491">IF(OR(L491:BM491&lt;0,L491:BM491&gt;1),"error","ok")</f>
        <v>ok</v>
      </c>
      <c r="R491" s="189">
        <f>S491</f>
        <v>1</v>
      </c>
      <c r="S491" s="189">
        <f>T491</f>
        <v>1</v>
      </c>
      <c r="T491" s="225">
        <v>1</v>
      </c>
      <c r="U491" s="225">
        <v>0.98</v>
      </c>
      <c r="V491" s="225">
        <v>0.95</v>
      </c>
      <c r="W491" s="225">
        <v>0.91409222424834213</v>
      </c>
      <c r="X491" s="225">
        <v>0.8867320362237695</v>
      </c>
      <c r="Y491" s="225">
        <v>0.86588474415206829</v>
      </c>
      <c r="Z491" s="225">
        <v>0.85</v>
      </c>
      <c r="AA491" s="225">
        <v>0.83789650493172763</v>
      </c>
      <c r="AB491" s="225">
        <v>0.82867415980200665</v>
      </c>
      <c r="AC491" s="225">
        <v>0.82164712759255487</v>
      </c>
      <c r="AD491" s="225">
        <v>0.81629282985395302</v>
      </c>
      <c r="AE491" s="225">
        <v>0.81221308417767202</v>
      </c>
      <c r="AF491" s="225">
        <v>0.80910449261334128</v>
      </c>
      <c r="AG491" s="225">
        <v>0.80673587891028387</v>
      </c>
      <c r="AH491" s="225">
        <v>0.80493109666140739</v>
      </c>
      <c r="AI491" s="225">
        <v>0.80355592984477731</v>
      </c>
      <c r="AJ491" s="189">
        <f t="shared" ref="AJ491:BN491" si="358">AI491</f>
        <v>0.80355592984477731</v>
      </c>
      <c r="AK491" s="189">
        <f t="shared" si="358"/>
        <v>0.80355592984477731</v>
      </c>
      <c r="AL491" s="189">
        <f t="shared" si="358"/>
        <v>0.80355592984477731</v>
      </c>
      <c r="AM491" s="189">
        <f t="shared" si="358"/>
        <v>0.80355592984477731</v>
      </c>
      <c r="AN491" s="189">
        <f t="shared" si="358"/>
        <v>0.80355592984477731</v>
      </c>
      <c r="AO491" s="189">
        <f t="shared" si="358"/>
        <v>0.80355592984477731</v>
      </c>
      <c r="AP491" s="189">
        <f t="shared" si="358"/>
        <v>0.80355592984477731</v>
      </c>
      <c r="AQ491" s="189">
        <f t="shared" si="358"/>
        <v>0.80355592984477731</v>
      </c>
      <c r="AR491" s="189">
        <f t="shared" si="358"/>
        <v>0.80355592984477731</v>
      </c>
      <c r="AS491" s="189">
        <f t="shared" si="358"/>
        <v>0.80355592984477731</v>
      </c>
      <c r="AT491" s="189">
        <f t="shared" si="358"/>
        <v>0.80355592984477731</v>
      </c>
      <c r="AU491" s="189">
        <f t="shared" si="358"/>
        <v>0.80355592984477731</v>
      </c>
      <c r="AV491" s="189">
        <f t="shared" si="358"/>
        <v>0.80355592984477731</v>
      </c>
      <c r="AW491" s="189">
        <f t="shared" si="358"/>
        <v>0.80355592984477731</v>
      </c>
      <c r="AX491" s="189">
        <f t="shared" si="358"/>
        <v>0.80355592984477731</v>
      </c>
      <c r="AY491" s="189">
        <f t="shared" si="358"/>
        <v>0.80355592984477731</v>
      </c>
      <c r="AZ491" s="189">
        <f t="shared" si="358"/>
        <v>0.80355592984477731</v>
      </c>
      <c r="BA491" s="189">
        <f t="shared" si="358"/>
        <v>0.80355592984477731</v>
      </c>
      <c r="BB491" s="189">
        <f t="shared" si="358"/>
        <v>0.80355592984477731</v>
      </c>
      <c r="BC491" s="189">
        <f t="shared" si="358"/>
        <v>0.80355592984477731</v>
      </c>
      <c r="BD491" s="189">
        <f t="shared" si="358"/>
        <v>0.80355592984477731</v>
      </c>
      <c r="BE491" s="189">
        <f t="shared" si="358"/>
        <v>0.80355592984477731</v>
      </c>
      <c r="BF491" s="189">
        <f t="shared" si="358"/>
        <v>0.80355592984477731</v>
      </c>
      <c r="BG491" s="189">
        <f t="shared" si="358"/>
        <v>0.80355592984477731</v>
      </c>
      <c r="BH491" s="189">
        <f t="shared" si="358"/>
        <v>0.80355592984477731</v>
      </c>
      <c r="BI491" s="189">
        <f t="shared" si="358"/>
        <v>0.80355592984477731</v>
      </c>
      <c r="BJ491" s="189">
        <f t="shared" si="358"/>
        <v>0.80355592984477731</v>
      </c>
      <c r="BK491" s="189">
        <f t="shared" si="358"/>
        <v>0.80355592984477731</v>
      </c>
      <c r="BL491" s="189">
        <f t="shared" si="358"/>
        <v>0.80355592984477731</v>
      </c>
      <c r="BM491" s="189">
        <f t="shared" si="358"/>
        <v>0.80355592984477731</v>
      </c>
      <c r="BN491" s="189">
        <f t="shared" si="358"/>
        <v>0.80355592984477731</v>
      </c>
      <c r="BO491" s="189">
        <f>BN491</f>
        <v>0.80355592984477731</v>
      </c>
      <c r="BP491" s="189">
        <f>BO491</f>
        <v>0.80355592984477731</v>
      </c>
      <c r="BR491"/>
      <c r="BS491"/>
    </row>
    <row r="492" spans="2:71" outlineLevel="1">
      <c r="B492" s="73"/>
      <c r="D492" t="s">
        <v>11</v>
      </c>
      <c r="G492" s="60" t="s">
        <v>451</v>
      </c>
      <c r="J492" t="s">
        <v>86</v>
      </c>
      <c r="K492" s="103" t="str">
        <f t="array" ref="K492">IF(OR(L492:BM492&lt;0,L492:BM492&gt;1),"error","ok")</f>
        <v>ok</v>
      </c>
      <c r="R492" s="211">
        <f>1-R491</f>
        <v>0</v>
      </c>
      <c r="S492" s="211">
        <f>1-S491</f>
        <v>0</v>
      </c>
      <c r="T492" s="211">
        <f t="shared" ref="T492:BM492" si="359">1-T491</f>
        <v>0</v>
      </c>
      <c r="U492" s="211">
        <f t="shared" si="359"/>
        <v>2.0000000000000018E-2</v>
      </c>
      <c r="V492" s="211">
        <f t="shared" si="359"/>
        <v>5.0000000000000044E-2</v>
      </c>
      <c r="W492" s="211">
        <f t="shared" si="359"/>
        <v>8.5907775751657867E-2</v>
      </c>
      <c r="X492" s="211">
        <f t="shared" si="359"/>
        <v>0.1132679637762305</v>
      </c>
      <c r="Y492" s="211">
        <f t="shared" si="359"/>
        <v>0.13411525584793171</v>
      </c>
      <c r="Z492" s="211">
        <f t="shared" si="359"/>
        <v>0.15000000000000002</v>
      </c>
      <c r="AA492" s="211">
        <f t="shared" si="359"/>
        <v>0.16210349506827237</v>
      </c>
      <c r="AB492" s="211">
        <f t="shared" si="359"/>
        <v>0.17132584019799335</v>
      </c>
      <c r="AC492" s="211">
        <f t="shared" si="359"/>
        <v>0.17835287240744513</v>
      </c>
      <c r="AD492" s="211">
        <f t="shared" si="359"/>
        <v>0.18370717014604698</v>
      </c>
      <c r="AE492" s="211">
        <f t="shared" si="359"/>
        <v>0.18778691582232798</v>
      </c>
      <c r="AF492" s="211">
        <f t="shared" si="359"/>
        <v>0.19089550738665872</v>
      </c>
      <c r="AG492" s="211">
        <f t="shared" si="359"/>
        <v>0.19326412108971613</v>
      </c>
      <c r="AH492" s="211">
        <f t="shared" si="359"/>
        <v>0.19506890333859261</v>
      </c>
      <c r="AI492" s="211">
        <f t="shared" si="359"/>
        <v>0.19644407015522269</v>
      </c>
      <c r="AJ492" s="211">
        <f t="shared" si="359"/>
        <v>0.19644407015522269</v>
      </c>
      <c r="AK492" s="211">
        <f t="shared" si="359"/>
        <v>0.19644407015522269</v>
      </c>
      <c r="AL492" s="211">
        <f t="shared" si="359"/>
        <v>0.19644407015522269</v>
      </c>
      <c r="AM492" s="211">
        <f t="shared" si="359"/>
        <v>0.19644407015522269</v>
      </c>
      <c r="AN492" s="211">
        <f t="shared" si="359"/>
        <v>0.19644407015522269</v>
      </c>
      <c r="AO492" s="211">
        <f t="shared" si="359"/>
        <v>0.19644407015522269</v>
      </c>
      <c r="AP492" s="211">
        <f t="shared" si="359"/>
        <v>0.19644407015522269</v>
      </c>
      <c r="AQ492" s="211">
        <f t="shared" si="359"/>
        <v>0.19644407015522269</v>
      </c>
      <c r="AR492" s="211">
        <f t="shared" si="359"/>
        <v>0.19644407015522269</v>
      </c>
      <c r="AS492" s="211">
        <f t="shared" si="359"/>
        <v>0.19644407015522269</v>
      </c>
      <c r="AT492" s="211">
        <f t="shared" si="359"/>
        <v>0.19644407015522269</v>
      </c>
      <c r="AU492" s="211">
        <f t="shared" si="359"/>
        <v>0.19644407015522269</v>
      </c>
      <c r="AV492" s="211">
        <f t="shared" si="359"/>
        <v>0.19644407015522269</v>
      </c>
      <c r="AW492" s="211">
        <f t="shared" si="359"/>
        <v>0.19644407015522269</v>
      </c>
      <c r="AX492" s="211">
        <f t="shared" si="359"/>
        <v>0.19644407015522269</v>
      </c>
      <c r="AY492" s="211">
        <f t="shared" si="359"/>
        <v>0.19644407015522269</v>
      </c>
      <c r="AZ492" s="211">
        <f t="shared" si="359"/>
        <v>0.19644407015522269</v>
      </c>
      <c r="BA492" s="211">
        <f t="shared" si="359"/>
        <v>0.19644407015522269</v>
      </c>
      <c r="BB492" s="211">
        <f t="shared" si="359"/>
        <v>0.19644407015522269</v>
      </c>
      <c r="BC492" s="211">
        <f t="shared" si="359"/>
        <v>0.19644407015522269</v>
      </c>
      <c r="BD492" s="211">
        <f t="shared" si="359"/>
        <v>0.19644407015522269</v>
      </c>
      <c r="BE492" s="211">
        <f t="shared" si="359"/>
        <v>0.19644407015522269</v>
      </c>
      <c r="BF492" s="211">
        <f t="shared" si="359"/>
        <v>0.19644407015522269</v>
      </c>
      <c r="BG492" s="211">
        <f t="shared" si="359"/>
        <v>0.19644407015522269</v>
      </c>
      <c r="BH492" s="211">
        <f t="shared" si="359"/>
        <v>0.19644407015522269</v>
      </c>
      <c r="BI492" s="211">
        <f t="shared" si="359"/>
        <v>0.19644407015522269</v>
      </c>
      <c r="BJ492" s="211">
        <f t="shared" si="359"/>
        <v>0.19644407015522269</v>
      </c>
      <c r="BK492" s="211">
        <f t="shared" si="359"/>
        <v>0.19644407015522269</v>
      </c>
      <c r="BL492" s="211">
        <f t="shared" si="359"/>
        <v>0.19644407015522269</v>
      </c>
      <c r="BM492" s="211">
        <f t="shared" si="359"/>
        <v>0.19644407015522269</v>
      </c>
      <c r="BN492" s="211">
        <f>1-BN491</f>
        <v>0.19644407015522269</v>
      </c>
      <c r="BO492" s="211">
        <f>1-BO491</f>
        <v>0.19644407015522269</v>
      </c>
      <c r="BP492" s="211">
        <f>1-BP491</f>
        <v>0.19644407015522269</v>
      </c>
    </row>
    <row r="493" spans="2:71" outlineLevel="1">
      <c r="G493" s="60"/>
      <c r="BR493"/>
      <c r="BS493"/>
    </row>
    <row r="494" spans="2:71" outlineLevel="1">
      <c r="C494" s="73" t="s">
        <v>369</v>
      </c>
      <c r="G494" s="60"/>
    </row>
    <row r="495" spans="2:71" outlineLevel="1">
      <c r="B495" s="73"/>
      <c r="D495" t="s">
        <v>7</v>
      </c>
      <c r="G495" s="60" t="s">
        <v>451</v>
      </c>
      <c r="J495" t="s">
        <v>86</v>
      </c>
      <c r="K495" s="103" t="str">
        <f t="array" ref="K495">IF(OR(L495:BM495&lt;0,L495:BM495&gt;1),"error","ok")</f>
        <v>ok</v>
      </c>
      <c r="R495" s="241">
        <f t="shared" ref="R495:AU495" si="360">1-SUM(R496,R497,R498)</f>
        <v>0.14999999999999991</v>
      </c>
      <c r="S495" s="241">
        <f t="shared" si="360"/>
        <v>0.13</v>
      </c>
      <c r="T495" s="241">
        <f t="shared" si="360"/>
        <v>5.0000000000000044E-2</v>
      </c>
      <c r="U495" s="241">
        <f t="shared" si="360"/>
        <v>4.0000000000000036E-2</v>
      </c>
      <c r="V495" s="241">
        <f t="shared" si="360"/>
        <v>3.0000000000000027E-2</v>
      </c>
      <c r="W495" s="241">
        <f t="shared" si="360"/>
        <v>2.0000000000000018E-2</v>
      </c>
      <c r="X495" s="241">
        <f t="shared" si="360"/>
        <v>1.0000000000000009E-2</v>
      </c>
      <c r="Y495" s="241">
        <f t="shared" si="360"/>
        <v>8.0000000000000071E-3</v>
      </c>
      <c r="Z495" s="241">
        <f t="shared" si="360"/>
        <v>6.0000000000000053E-3</v>
      </c>
      <c r="AA495" s="241">
        <f t="shared" si="360"/>
        <v>5.0000000000000044E-3</v>
      </c>
      <c r="AB495" s="241">
        <f t="shared" si="360"/>
        <v>1.5000000000000568E-3</v>
      </c>
      <c r="AC495" s="241">
        <f t="shared" si="360"/>
        <v>1.5000000000000568E-3</v>
      </c>
      <c r="AD495" s="241">
        <f t="shared" si="360"/>
        <v>5.0000000000005596E-4</v>
      </c>
      <c r="AE495" s="241">
        <f t="shared" si="360"/>
        <v>5.0000000000005596E-4</v>
      </c>
      <c r="AF495" s="241">
        <f t="shared" si="360"/>
        <v>5.0000000000005596E-4</v>
      </c>
      <c r="AG495" s="241">
        <f t="shared" si="360"/>
        <v>5.0000000000005596E-4</v>
      </c>
      <c r="AH495" s="241">
        <f t="shared" si="360"/>
        <v>5.0000000000005596E-4</v>
      </c>
      <c r="AI495" s="241">
        <f t="shared" si="360"/>
        <v>5.0000000000005596E-4</v>
      </c>
      <c r="AJ495" s="241">
        <f t="shared" si="360"/>
        <v>5.0000000000005596E-4</v>
      </c>
      <c r="AK495" s="241">
        <f t="shared" si="360"/>
        <v>5.0000000000005596E-4</v>
      </c>
      <c r="AL495" s="241">
        <f t="shared" si="360"/>
        <v>5.0000000000005596E-4</v>
      </c>
      <c r="AM495" s="241">
        <f t="shared" si="360"/>
        <v>5.0000000000005596E-4</v>
      </c>
      <c r="AN495" s="241">
        <f t="shared" si="360"/>
        <v>5.0000000000005596E-4</v>
      </c>
      <c r="AO495" s="241">
        <f t="shared" si="360"/>
        <v>5.0000000000005596E-4</v>
      </c>
      <c r="AP495" s="241">
        <f t="shared" si="360"/>
        <v>5.0000000000005596E-4</v>
      </c>
      <c r="AQ495" s="241">
        <f t="shared" si="360"/>
        <v>5.0000000000005596E-4</v>
      </c>
      <c r="AR495" s="241">
        <f t="shared" si="360"/>
        <v>5.0000000000005596E-4</v>
      </c>
      <c r="AS495" s="241">
        <f t="shared" si="360"/>
        <v>5.0000000000005596E-4</v>
      </c>
      <c r="AT495" s="241">
        <f t="shared" si="360"/>
        <v>5.0000000000005596E-4</v>
      </c>
      <c r="AU495" s="241">
        <f t="shared" si="360"/>
        <v>5.0000000000005596E-4</v>
      </c>
      <c r="AV495" s="241">
        <f t="shared" ref="AV495:BM495" si="361">1-SUM(AV496,AV497,AV498)</f>
        <v>5.0000000000005596E-4</v>
      </c>
      <c r="AW495" s="241">
        <f t="shared" si="361"/>
        <v>5.0000000000005596E-4</v>
      </c>
      <c r="AX495" s="241">
        <f t="shared" si="361"/>
        <v>5.0000000000005596E-4</v>
      </c>
      <c r="AY495" s="241">
        <f t="shared" si="361"/>
        <v>5.0000000000005596E-4</v>
      </c>
      <c r="AZ495" s="241">
        <f t="shared" si="361"/>
        <v>5.0000000000005596E-4</v>
      </c>
      <c r="BA495" s="241">
        <f t="shared" si="361"/>
        <v>5.0000000000005596E-4</v>
      </c>
      <c r="BB495" s="241">
        <f t="shared" si="361"/>
        <v>5.0000000000005596E-4</v>
      </c>
      <c r="BC495" s="241">
        <f t="shared" si="361"/>
        <v>5.0000000000005596E-4</v>
      </c>
      <c r="BD495" s="241">
        <f t="shared" si="361"/>
        <v>5.0000000000005596E-4</v>
      </c>
      <c r="BE495" s="241">
        <f t="shared" si="361"/>
        <v>5.0000000000005596E-4</v>
      </c>
      <c r="BF495" s="241">
        <f t="shared" si="361"/>
        <v>5.0000000000005596E-4</v>
      </c>
      <c r="BG495" s="241">
        <f t="shared" si="361"/>
        <v>5.0000000000005596E-4</v>
      </c>
      <c r="BH495" s="241">
        <f t="shared" si="361"/>
        <v>5.0000000000005596E-4</v>
      </c>
      <c r="BI495" s="241">
        <f t="shared" si="361"/>
        <v>5.0000000000005596E-4</v>
      </c>
      <c r="BJ495" s="241">
        <f t="shared" si="361"/>
        <v>5.0000000000005596E-4</v>
      </c>
      <c r="BK495" s="241">
        <f t="shared" si="361"/>
        <v>5.0000000000005596E-4</v>
      </c>
      <c r="BL495" s="241">
        <f t="shared" si="361"/>
        <v>5.0000000000005596E-4</v>
      </c>
      <c r="BM495" s="241">
        <f t="shared" si="361"/>
        <v>5.0000000000005596E-4</v>
      </c>
      <c r="BN495" s="241">
        <f>1-SUM(BN496,BN497,BN498)</f>
        <v>5.0000000000005596E-4</v>
      </c>
      <c r="BO495" s="241">
        <f>1-SUM(BO496,BO497,BO498)</f>
        <v>5.0000000000005596E-4</v>
      </c>
      <c r="BP495" s="241">
        <f>1-SUM(BP496,BP497,BP498)</f>
        <v>5.0000000000005596E-4</v>
      </c>
    </row>
    <row r="496" spans="2:71" outlineLevel="1">
      <c r="B496" s="73"/>
      <c r="D496" t="s">
        <v>8</v>
      </c>
      <c r="G496" s="60" t="s">
        <v>451</v>
      </c>
      <c r="J496" t="s">
        <v>86</v>
      </c>
      <c r="K496" s="103" t="str">
        <f t="array" ref="K496">IF(OR(L496:BM496&lt;0,L496:BM496&gt;1),"error","ok")</f>
        <v>ok</v>
      </c>
      <c r="R496" s="201">
        <v>0.65</v>
      </c>
      <c r="S496" s="201">
        <v>0.42</v>
      </c>
      <c r="T496" s="201">
        <v>0.3</v>
      </c>
      <c r="U496" s="123">
        <v>0.26</v>
      </c>
      <c r="V496" s="123">
        <v>0.17</v>
      </c>
      <c r="W496" s="123">
        <v>0.08</v>
      </c>
      <c r="X496" s="123">
        <v>0.04</v>
      </c>
      <c r="Y496" s="123">
        <v>3.2000000000000001E-2</v>
      </c>
      <c r="Z496" s="123">
        <v>1.4E-2</v>
      </c>
      <c r="AA496" s="119">
        <v>6.0000000000000001E-3</v>
      </c>
      <c r="AB496" s="119">
        <v>2E-3</v>
      </c>
      <c r="AC496" s="119">
        <v>1E-3</v>
      </c>
      <c r="AD496" s="119">
        <v>1E-3</v>
      </c>
      <c r="AE496" s="189">
        <f t="shared" ref="AE496:BN496" si="362">AD496</f>
        <v>1E-3</v>
      </c>
      <c r="AF496" s="189">
        <f t="shared" si="362"/>
        <v>1E-3</v>
      </c>
      <c r="AG496" s="189">
        <f t="shared" si="362"/>
        <v>1E-3</v>
      </c>
      <c r="AH496" s="189">
        <f t="shared" si="362"/>
        <v>1E-3</v>
      </c>
      <c r="AI496" s="189">
        <f t="shared" si="362"/>
        <v>1E-3</v>
      </c>
      <c r="AJ496" s="189">
        <f t="shared" si="362"/>
        <v>1E-3</v>
      </c>
      <c r="AK496" s="189">
        <f t="shared" si="362"/>
        <v>1E-3</v>
      </c>
      <c r="AL496" s="189">
        <f t="shared" si="362"/>
        <v>1E-3</v>
      </c>
      <c r="AM496" s="189">
        <f t="shared" si="362"/>
        <v>1E-3</v>
      </c>
      <c r="AN496" s="189">
        <f t="shared" si="362"/>
        <v>1E-3</v>
      </c>
      <c r="AO496" s="189">
        <f t="shared" si="362"/>
        <v>1E-3</v>
      </c>
      <c r="AP496" s="189">
        <f t="shared" si="362"/>
        <v>1E-3</v>
      </c>
      <c r="AQ496" s="189">
        <f t="shared" si="362"/>
        <v>1E-3</v>
      </c>
      <c r="AR496" s="189">
        <f t="shared" si="362"/>
        <v>1E-3</v>
      </c>
      <c r="AS496" s="189">
        <f t="shared" si="362"/>
        <v>1E-3</v>
      </c>
      <c r="AT496" s="189">
        <f t="shared" si="362"/>
        <v>1E-3</v>
      </c>
      <c r="AU496" s="189">
        <f t="shared" si="362"/>
        <v>1E-3</v>
      </c>
      <c r="AV496" s="189">
        <f t="shared" si="362"/>
        <v>1E-3</v>
      </c>
      <c r="AW496" s="189">
        <f t="shared" si="362"/>
        <v>1E-3</v>
      </c>
      <c r="AX496" s="189">
        <f t="shared" si="362"/>
        <v>1E-3</v>
      </c>
      <c r="AY496" s="189">
        <f t="shared" si="362"/>
        <v>1E-3</v>
      </c>
      <c r="AZ496" s="189">
        <f t="shared" si="362"/>
        <v>1E-3</v>
      </c>
      <c r="BA496" s="189">
        <f t="shared" si="362"/>
        <v>1E-3</v>
      </c>
      <c r="BB496" s="189">
        <f t="shared" si="362"/>
        <v>1E-3</v>
      </c>
      <c r="BC496" s="189">
        <f t="shared" si="362"/>
        <v>1E-3</v>
      </c>
      <c r="BD496" s="189">
        <f t="shared" si="362"/>
        <v>1E-3</v>
      </c>
      <c r="BE496" s="189">
        <f t="shared" si="362"/>
        <v>1E-3</v>
      </c>
      <c r="BF496" s="189">
        <f t="shared" si="362"/>
        <v>1E-3</v>
      </c>
      <c r="BG496" s="189">
        <f t="shared" si="362"/>
        <v>1E-3</v>
      </c>
      <c r="BH496" s="189">
        <f t="shared" si="362"/>
        <v>1E-3</v>
      </c>
      <c r="BI496" s="189">
        <f t="shared" si="362"/>
        <v>1E-3</v>
      </c>
      <c r="BJ496" s="189">
        <f t="shared" si="362"/>
        <v>1E-3</v>
      </c>
      <c r="BK496" s="189">
        <f t="shared" si="362"/>
        <v>1E-3</v>
      </c>
      <c r="BL496" s="189">
        <f t="shared" si="362"/>
        <v>1E-3</v>
      </c>
      <c r="BM496" s="99">
        <f t="shared" si="362"/>
        <v>1E-3</v>
      </c>
      <c r="BN496" s="99">
        <f t="shared" si="362"/>
        <v>1E-3</v>
      </c>
      <c r="BO496" s="99">
        <f t="shared" ref="BO496:BP498" si="363">BN496</f>
        <v>1E-3</v>
      </c>
      <c r="BP496" s="99">
        <f t="shared" si="363"/>
        <v>1E-3</v>
      </c>
      <c r="BR496"/>
      <c r="BS496"/>
    </row>
    <row r="497" spans="2:71" outlineLevel="1">
      <c r="B497" s="73"/>
      <c r="D497" t="s">
        <v>9</v>
      </c>
      <c r="G497" s="60" t="s">
        <v>451</v>
      </c>
      <c r="J497" t="s">
        <v>86</v>
      </c>
      <c r="K497" s="103" t="str">
        <f t="array" ref="K497">IF(OR(L497:BM497&lt;0,L497:BM497&gt;1),"error","ok")</f>
        <v>ok</v>
      </c>
      <c r="R497" s="210">
        <v>0.2</v>
      </c>
      <c r="S497" s="210">
        <v>0.45</v>
      </c>
      <c r="T497" s="210">
        <v>0.65</v>
      </c>
      <c r="U497" s="123">
        <v>0.6</v>
      </c>
      <c r="V497" s="123">
        <v>0.35</v>
      </c>
      <c r="W497" s="123">
        <v>0.25</v>
      </c>
      <c r="X497" s="123">
        <v>0.15</v>
      </c>
      <c r="Y497" s="123">
        <v>0.06</v>
      </c>
      <c r="Z497" s="123">
        <v>0.02</v>
      </c>
      <c r="AA497" s="119">
        <v>1.4E-2</v>
      </c>
      <c r="AB497" s="119">
        <v>4.4999999999999997E-3</v>
      </c>
      <c r="AC497" s="189">
        <f t="shared" ref="AC497:BN498" si="364">AB497</f>
        <v>4.4999999999999997E-3</v>
      </c>
      <c r="AD497" s="189">
        <f t="shared" si="364"/>
        <v>4.4999999999999997E-3</v>
      </c>
      <c r="AE497" s="189">
        <f t="shared" si="364"/>
        <v>4.4999999999999997E-3</v>
      </c>
      <c r="AF497" s="189">
        <f t="shared" si="364"/>
        <v>4.4999999999999997E-3</v>
      </c>
      <c r="AG497" s="189">
        <f t="shared" si="364"/>
        <v>4.4999999999999997E-3</v>
      </c>
      <c r="AH497" s="189">
        <f t="shared" si="364"/>
        <v>4.4999999999999997E-3</v>
      </c>
      <c r="AI497" s="189">
        <f t="shared" si="364"/>
        <v>4.4999999999999997E-3</v>
      </c>
      <c r="AJ497" s="189">
        <f t="shared" si="364"/>
        <v>4.4999999999999997E-3</v>
      </c>
      <c r="AK497" s="189">
        <f t="shared" si="364"/>
        <v>4.4999999999999997E-3</v>
      </c>
      <c r="AL497" s="189">
        <f t="shared" si="364"/>
        <v>4.4999999999999997E-3</v>
      </c>
      <c r="AM497" s="189">
        <f t="shared" si="364"/>
        <v>4.4999999999999997E-3</v>
      </c>
      <c r="AN497" s="189">
        <f t="shared" si="364"/>
        <v>4.4999999999999997E-3</v>
      </c>
      <c r="AO497" s="189">
        <f t="shared" si="364"/>
        <v>4.4999999999999997E-3</v>
      </c>
      <c r="AP497" s="189">
        <f t="shared" si="364"/>
        <v>4.4999999999999997E-3</v>
      </c>
      <c r="AQ497" s="189">
        <f t="shared" si="364"/>
        <v>4.4999999999999997E-3</v>
      </c>
      <c r="AR497" s="189">
        <f t="shared" si="364"/>
        <v>4.4999999999999997E-3</v>
      </c>
      <c r="AS497" s="189">
        <f t="shared" si="364"/>
        <v>4.4999999999999997E-3</v>
      </c>
      <c r="AT497" s="189">
        <f t="shared" si="364"/>
        <v>4.4999999999999997E-3</v>
      </c>
      <c r="AU497" s="189">
        <f t="shared" si="364"/>
        <v>4.4999999999999997E-3</v>
      </c>
      <c r="AV497" s="189">
        <f t="shared" si="364"/>
        <v>4.4999999999999997E-3</v>
      </c>
      <c r="AW497" s="189">
        <f t="shared" si="364"/>
        <v>4.4999999999999997E-3</v>
      </c>
      <c r="AX497" s="189">
        <f t="shared" si="364"/>
        <v>4.4999999999999997E-3</v>
      </c>
      <c r="AY497" s="189">
        <f t="shared" si="364"/>
        <v>4.4999999999999997E-3</v>
      </c>
      <c r="AZ497" s="189">
        <f t="shared" si="364"/>
        <v>4.4999999999999997E-3</v>
      </c>
      <c r="BA497" s="189">
        <f t="shared" si="364"/>
        <v>4.4999999999999997E-3</v>
      </c>
      <c r="BB497" s="189">
        <f t="shared" si="364"/>
        <v>4.4999999999999997E-3</v>
      </c>
      <c r="BC497" s="189">
        <f t="shared" si="364"/>
        <v>4.4999999999999997E-3</v>
      </c>
      <c r="BD497" s="189">
        <f t="shared" si="364"/>
        <v>4.4999999999999997E-3</v>
      </c>
      <c r="BE497" s="189">
        <f t="shared" si="364"/>
        <v>4.4999999999999997E-3</v>
      </c>
      <c r="BF497" s="189">
        <f t="shared" si="364"/>
        <v>4.4999999999999997E-3</v>
      </c>
      <c r="BG497" s="189">
        <f t="shared" si="364"/>
        <v>4.4999999999999997E-3</v>
      </c>
      <c r="BH497" s="189">
        <f t="shared" si="364"/>
        <v>4.4999999999999997E-3</v>
      </c>
      <c r="BI497" s="189">
        <f t="shared" si="364"/>
        <v>4.4999999999999997E-3</v>
      </c>
      <c r="BJ497" s="189">
        <f t="shared" si="364"/>
        <v>4.4999999999999997E-3</v>
      </c>
      <c r="BK497" s="189">
        <f t="shared" si="364"/>
        <v>4.4999999999999997E-3</v>
      </c>
      <c r="BL497" s="189">
        <f t="shared" si="364"/>
        <v>4.4999999999999997E-3</v>
      </c>
      <c r="BM497" s="99">
        <f t="shared" si="364"/>
        <v>4.4999999999999997E-3</v>
      </c>
      <c r="BN497" s="99">
        <f t="shared" si="364"/>
        <v>4.4999999999999997E-3</v>
      </c>
      <c r="BO497" s="99">
        <f t="shared" si="363"/>
        <v>4.4999999999999997E-3</v>
      </c>
      <c r="BP497" s="99">
        <f t="shared" si="363"/>
        <v>4.4999999999999997E-3</v>
      </c>
      <c r="BR497"/>
      <c r="BS497"/>
    </row>
    <row r="498" spans="2:71" outlineLevel="1">
      <c r="B498" s="73"/>
      <c r="D498" t="s">
        <v>30</v>
      </c>
      <c r="G498" s="60" t="s">
        <v>451</v>
      </c>
      <c r="J498" t="s">
        <v>86</v>
      </c>
      <c r="K498" s="103" t="str">
        <f t="array" ref="K498">IF(OR(L498:BM498&lt;0,L498:BM498&gt;1),"error","ok")</f>
        <v>ok</v>
      </c>
      <c r="R498" s="210">
        <v>0</v>
      </c>
      <c r="S498" s="210">
        <v>0</v>
      </c>
      <c r="T498" s="210">
        <v>0</v>
      </c>
      <c r="U498" s="123">
        <v>0.1</v>
      </c>
      <c r="V498" s="123">
        <v>0.45</v>
      </c>
      <c r="W498" s="123">
        <v>0.65</v>
      </c>
      <c r="X498" s="123">
        <v>0.8</v>
      </c>
      <c r="Y498" s="123">
        <v>0.9</v>
      </c>
      <c r="Z498" s="123">
        <v>0.96</v>
      </c>
      <c r="AA498" s="119">
        <v>0.97499999999999998</v>
      </c>
      <c r="AB498" s="119">
        <v>0.99199999999999999</v>
      </c>
      <c r="AC498" s="119">
        <v>0.99299999999999999</v>
      </c>
      <c r="AD498" s="119">
        <v>0.99399999999999999</v>
      </c>
      <c r="AE498" s="189">
        <f t="shared" si="364"/>
        <v>0.99399999999999999</v>
      </c>
      <c r="AF498" s="189">
        <f t="shared" si="364"/>
        <v>0.99399999999999999</v>
      </c>
      <c r="AG498" s="189">
        <f t="shared" si="364"/>
        <v>0.99399999999999999</v>
      </c>
      <c r="AH498" s="189">
        <f t="shared" si="364"/>
        <v>0.99399999999999999</v>
      </c>
      <c r="AI498" s="189">
        <f t="shared" si="364"/>
        <v>0.99399999999999999</v>
      </c>
      <c r="AJ498" s="189">
        <f t="shared" si="364"/>
        <v>0.99399999999999999</v>
      </c>
      <c r="AK498" s="189">
        <f t="shared" si="364"/>
        <v>0.99399999999999999</v>
      </c>
      <c r="AL498" s="189">
        <f t="shared" si="364"/>
        <v>0.99399999999999999</v>
      </c>
      <c r="AM498" s="189">
        <f t="shared" si="364"/>
        <v>0.99399999999999999</v>
      </c>
      <c r="AN498" s="189">
        <f t="shared" si="364"/>
        <v>0.99399999999999999</v>
      </c>
      <c r="AO498" s="189">
        <f t="shared" si="364"/>
        <v>0.99399999999999999</v>
      </c>
      <c r="AP498" s="189">
        <f t="shared" si="364"/>
        <v>0.99399999999999999</v>
      </c>
      <c r="AQ498" s="189">
        <f t="shared" si="364"/>
        <v>0.99399999999999999</v>
      </c>
      <c r="AR498" s="189">
        <f t="shared" si="364"/>
        <v>0.99399999999999999</v>
      </c>
      <c r="AS498" s="189">
        <f t="shared" si="364"/>
        <v>0.99399999999999999</v>
      </c>
      <c r="AT498" s="189">
        <f t="shared" si="364"/>
        <v>0.99399999999999999</v>
      </c>
      <c r="AU498" s="189">
        <f t="shared" si="364"/>
        <v>0.99399999999999999</v>
      </c>
      <c r="AV498" s="189">
        <f t="shared" si="364"/>
        <v>0.99399999999999999</v>
      </c>
      <c r="AW498" s="189">
        <f t="shared" si="364"/>
        <v>0.99399999999999999</v>
      </c>
      <c r="AX498" s="189">
        <f t="shared" si="364"/>
        <v>0.99399999999999999</v>
      </c>
      <c r="AY498" s="189">
        <f t="shared" si="364"/>
        <v>0.99399999999999999</v>
      </c>
      <c r="AZ498" s="189">
        <f t="shared" si="364"/>
        <v>0.99399999999999999</v>
      </c>
      <c r="BA498" s="189">
        <f t="shared" si="364"/>
        <v>0.99399999999999999</v>
      </c>
      <c r="BB498" s="189">
        <f t="shared" si="364"/>
        <v>0.99399999999999999</v>
      </c>
      <c r="BC498" s="189">
        <f t="shared" si="364"/>
        <v>0.99399999999999999</v>
      </c>
      <c r="BD498" s="189">
        <f t="shared" si="364"/>
        <v>0.99399999999999999</v>
      </c>
      <c r="BE498" s="189">
        <f t="shared" si="364"/>
        <v>0.99399999999999999</v>
      </c>
      <c r="BF498" s="189">
        <f t="shared" si="364"/>
        <v>0.99399999999999999</v>
      </c>
      <c r="BG498" s="189">
        <f t="shared" si="364"/>
        <v>0.99399999999999999</v>
      </c>
      <c r="BH498" s="189">
        <f t="shared" si="364"/>
        <v>0.99399999999999999</v>
      </c>
      <c r="BI498" s="189">
        <f t="shared" si="364"/>
        <v>0.99399999999999999</v>
      </c>
      <c r="BJ498" s="189">
        <f t="shared" si="364"/>
        <v>0.99399999999999999</v>
      </c>
      <c r="BK498" s="189">
        <f t="shared" si="364"/>
        <v>0.99399999999999999</v>
      </c>
      <c r="BL498" s="189">
        <f t="shared" si="364"/>
        <v>0.99399999999999999</v>
      </c>
      <c r="BM498" s="99">
        <f t="shared" si="364"/>
        <v>0.99399999999999999</v>
      </c>
      <c r="BN498" s="99">
        <f t="shared" si="364"/>
        <v>0.99399999999999999</v>
      </c>
      <c r="BO498" s="99">
        <f t="shared" si="363"/>
        <v>0.99399999999999999</v>
      </c>
      <c r="BP498" s="99">
        <f t="shared" si="363"/>
        <v>0.99399999999999999</v>
      </c>
      <c r="BR498"/>
      <c r="BS498"/>
    </row>
    <row r="499" spans="2:71" outlineLevel="1">
      <c r="B499" s="73"/>
      <c r="E499" t="s">
        <v>12</v>
      </c>
      <c r="G499" s="60" t="s">
        <v>451</v>
      </c>
      <c r="J499" t="s">
        <v>86</v>
      </c>
      <c r="K499" s="103" t="str">
        <f t="array" ref="K499">IF(OR(L499:BM499&lt;0,L499:BM499&gt;1),"error","ok")</f>
        <v>ok</v>
      </c>
      <c r="R499" s="75">
        <f t="shared" ref="R499:BM499" si="365">R$498*R491</f>
        <v>0</v>
      </c>
      <c r="S499" s="75">
        <f t="shared" si="365"/>
        <v>0</v>
      </c>
      <c r="T499" s="75">
        <f t="shared" si="365"/>
        <v>0</v>
      </c>
      <c r="U499" s="75">
        <f t="shared" si="365"/>
        <v>9.8000000000000004E-2</v>
      </c>
      <c r="V499" s="75">
        <f t="shared" si="365"/>
        <v>0.42749999999999999</v>
      </c>
      <c r="W499" s="75">
        <f>W$498*W491</f>
        <v>0.59415994576142239</v>
      </c>
      <c r="X499" s="75">
        <f t="shared" si="365"/>
        <v>0.70938562897901569</v>
      </c>
      <c r="Y499" s="75">
        <f t="shared" si="365"/>
        <v>0.7792962697368615</v>
      </c>
      <c r="Z499" s="75">
        <f>Z$498*Z491</f>
        <v>0.81599999999999995</v>
      </c>
      <c r="AA499" s="75">
        <f t="shared" si="365"/>
        <v>0.81694909230843438</v>
      </c>
      <c r="AB499" s="75">
        <f t="shared" si="365"/>
        <v>0.8220447665235906</v>
      </c>
      <c r="AC499" s="75">
        <f t="shared" si="365"/>
        <v>0.815895597699407</v>
      </c>
      <c r="AD499" s="75">
        <f t="shared" si="365"/>
        <v>0.81139507287482926</v>
      </c>
      <c r="AE499" s="75">
        <f t="shared" si="365"/>
        <v>0.80733980567260599</v>
      </c>
      <c r="AF499" s="75">
        <f t="shared" si="365"/>
        <v>0.80424986565766121</v>
      </c>
      <c r="AG499" s="75">
        <f t="shared" si="365"/>
        <v>0.80189546363682218</v>
      </c>
      <c r="AH499" s="75">
        <f t="shared" si="365"/>
        <v>0.80010151008143893</v>
      </c>
      <c r="AI499" s="75">
        <f t="shared" si="365"/>
        <v>0.79873459426570859</v>
      </c>
      <c r="AJ499" s="75">
        <f t="shared" si="365"/>
        <v>0.79873459426570859</v>
      </c>
      <c r="AK499" s="75">
        <f t="shared" si="365"/>
        <v>0.79873459426570859</v>
      </c>
      <c r="AL499" s="75">
        <f t="shared" si="365"/>
        <v>0.79873459426570859</v>
      </c>
      <c r="AM499" s="75">
        <f t="shared" si="365"/>
        <v>0.79873459426570859</v>
      </c>
      <c r="AN499" s="75">
        <f t="shared" si="365"/>
        <v>0.79873459426570859</v>
      </c>
      <c r="AO499" s="75">
        <f t="shared" si="365"/>
        <v>0.79873459426570859</v>
      </c>
      <c r="AP499" s="75">
        <f t="shared" si="365"/>
        <v>0.79873459426570859</v>
      </c>
      <c r="AQ499" s="75">
        <f t="shared" si="365"/>
        <v>0.79873459426570859</v>
      </c>
      <c r="AR499" s="75">
        <f t="shared" si="365"/>
        <v>0.79873459426570859</v>
      </c>
      <c r="AS499" s="75">
        <f t="shared" si="365"/>
        <v>0.79873459426570859</v>
      </c>
      <c r="AT499" s="75">
        <f t="shared" si="365"/>
        <v>0.79873459426570859</v>
      </c>
      <c r="AU499" s="75">
        <f t="shared" si="365"/>
        <v>0.79873459426570859</v>
      </c>
      <c r="AV499" s="75">
        <f t="shared" si="365"/>
        <v>0.79873459426570859</v>
      </c>
      <c r="AW499" s="75">
        <f t="shared" si="365"/>
        <v>0.79873459426570859</v>
      </c>
      <c r="AX499" s="75">
        <f t="shared" si="365"/>
        <v>0.79873459426570859</v>
      </c>
      <c r="AY499" s="75">
        <f t="shared" si="365"/>
        <v>0.79873459426570859</v>
      </c>
      <c r="AZ499" s="75">
        <f t="shared" si="365"/>
        <v>0.79873459426570859</v>
      </c>
      <c r="BA499" s="75">
        <f t="shared" si="365"/>
        <v>0.79873459426570859</v>
      </c>
      <c r="BB499" s="75">
        <f t="shared" si="365"/>
        <v>0.79873459426570859</v>
      </c>
      <c r="BC499" s="75">
        <f t="shared" si="365"/>
        <v>0.79873459426570859</v>
      </c>
      <c r="BD499" s="75">
        <f t="shared" si="365"/>
        <v>0.79873459426570859</v>
      </c>
      <c r="BE499" s="75">
        <f t="shared" si="365"/>
        <v>0.79873459426570859</v>
      </c>
      <c r="BF499" s="75">
        <f t="shared" si="365"/>
        <v>0.79873459426570859</v>
      </c>
      <c r="BG499" s="75">
        <f t="shared" si="365"/>
        <v>0.79873459426570859</v>
      </c>
      <c r="BH499" s="75">
        <f t="shared" si="365"/>
        <v>0.79873459426570859</v>
      </c>
      <c r="BI499" s="75">
        <f t="shared" si="365"/>
        <v>0.79873459426570859</v>
      </c>
      <c r="BJ499" s="75">
        <f t="shared" si="365"/>
        <v>0.79873459426570859</v>
      </c>
      <c r="BK499" s="75">
        <f t="shared" si="365"/>
        <v>0.79873459426570859</v>
      </c>
      <c r="BL499" s="75">
        <f t="shared" si="365"/>
        <v>0.79873459426570859</v>
      </c>
      <c r="BM499" s="75">
        <f t="shared" si="365"/>
        <v>0.79873459426570859</v>
      </c>
      <c r="BN499" s="75">
        <f t="shared" ref="BN499:BP500" si="366">BN$498*BN491</f>
        <v>0.79873459426570859</v>
      </c>
      <c r="BO499" s="75">
        <f t="shared" si="366"/>
        <v>0.79873459426570859</v>
      </c>
      <c r="BP499" s="75">
        <f t="shared" si="366"/>
        <v>0.79873459426570859</v>
      </c>
    </row>
    <row r="500" spans="2:71" outlineLevel="1">
      <c r="B500" s="73"/>
      <c r="E500" t="s">
        <v>13</v>
      </c>
      <c r="G500" s="60" t="s">
        <v>451</v>
      </c>
      <c r="J500" t="s">
        <v>86</v>
      </c>
      <c r="K500" s="103" t="str">
        <f t="array" ref="K500">IF(OR(L500:BM500&lt;0,L500:BM500&gt;1),"error","ok")</f>
        <v>ok</v>
      </c>
      <c r="R500" s="75">
        <f t="shared" ref="R500:BM500" si="367">R$498*R492</f>
        <v>0</v>
      </c>
      <c r="S500" s="75">
        <f t="shared" si="367"/>
        <v>0</v>
      </c>
      <c r="T500" s="75">
        <f t="shared" si="367"/>
        <v>0</v>
      </c>
      <c r="U500" s="75">
        <f t="shared" si="367"/>
        <v>2.0000000000000018E-3</v>
      </c>
      <c r="V500" s="75">
        <f t="shared" si="367"/>
        <v>2.250000000000002E-2</v>
      </c>
      <c r="W500" s="75">
        <f t="shared" si="367"/>
        <v>5.5840054238577616E-2</v>
      </c>
      <c r="X500" s="75">
        <f t="shared" si="367"/>
        <v>9.0614371020984408E-2</v>
      </c>
      <c r="Y500" s="75">
        <f t="shared" si="367"/>
        <v>0.12070373026313855</v>
      </c>
      <c r="Z500" s="75">
        <f t="shared" si="367"/>
        <v>0.14400000000000002</v>
      </c>
      <c r="AA500" s="75">
        <f t="shared" si="367"/>
        <v>0.15805090769156557</v>
      </c>
      <c r="AB500" s="75">
        <f t="shared" si="367"/>
        <v>0.1699552334764094</v>
      </c>
      <c r="AC500" s="75">
        <f t="shared" si="367"/>
        <v>0.17710440230059302</v>
      </c>
      <c r="AD500" s="75">
        <f t="shared" si="367"/>
        <v>0.18260492712517071</v>
      </c>
      <c r="AE500" s="75">
        <f t="shared" si="367"/>
        <v>0.186660194327394</v>
      </c>
      <c r="AF500" s="75">
        <f t="shared" si="367"/>
        <v>0.18975013434233878</v>
      </c>
      <c r="AG500" s="75">
        <f t="shared" si="367"/>
        <v>0.19210453636317784</v>
      </c>
      <c r="AH500" s="75">
        <f t="shared" si="367"/>
        <v>0.19389848991856107</v>
      </c>
      <c r="AI500" s="75">
        <f t="shared" si="367"/>
        <v>0.19526540573429135</v>
      </c>
      <c r="AJ500" s="75">
        <f t="shared" si="367"/>
        <v>0.19526540573429135</v>
      </c>
      <c r="AK500" s="75">
        <f t="shared" si="367"/>
        <v>0.19526540573429135</v>
      </c>
      <c r="AL500" s="75">
        <f t="shared" si="367"/>
        <v>0.19526540573429135</v>
      </c>
      <c r="AM500" s="75">
        <f t="shared" si="367"/>
        <v>0.19526540573429135</v>
      </c>
      <c r="AN500" s="75">
        <f t="shared" si="367"/>
        <v>0.19526540573429135</v>
      </c>
      <c r="AO500" s="75">
        <f t="shared" si="367"/>
        <v>0.19526540573429135</v>
      </c>
      <c r="AP500" s="75">
        <f t="shared" si="367"/>
        <v>0.19526540573429135</v>
      </c>
      <c r="AQ500" s="75">
        <f t="shared" si="367"/>
        <v>0.19526540573429135</v>
      </c>
      <c r="AR500" s="75">
        <f t="shared" si="367"/>
        <v>0.19526540573429135</v>
      </c>
      <c r="AS500" s="75">
        <f t="shared" si="367"/>
        <v>0.19526540573429135</v>
      </c>
      <c r="AT500" s="75">
        <f t="shared" si="367"/>
        <v>0.19526540573429135</v>
      </c>
      <c r="AU500" s="75">
        <f t="shared" si="367"/>
        <v>0.19526540573429135</v>
      </c>
      <c r="AV500" s="75">
        <f t="shared" si="367"/>
        <v>0.19526540573429135</v>
      </c>
      <c r="AW500" s="75">
        <f t="shared" si="367"/>
        <v>0.19526540573429135</v>
      </c>
      <c r="AX500" s="75">
        <f t="shared" si="367"/>
        <v>0.19526540573429135</v>
      </c>
      <c r="AY500" s="75">
        <f t="shared" si="367"/>
        <v>0.19526540573429135</v>
      </c>
      <c r="AZ500" s="75">
        <f t="shared" si="367"/>
        <v>0.19526540573429135</v>
      </c>
      <c r="BA500" s="75">
        <f t="shared" si="367"/>
        <v>0.19526540573429135</v>
      </c>
      <c r="BB500" s="75">
        <f t="shared" si="367"/>
        <v>0.19526540573429135</v>
      </c>
      <c r="BC500" s="75">
        <f t="shared" si="367"/>
        <v>0.19526540573429135</v>
      </c>
      <c r="BD500" s="75">
        <f t="shared" si="367"/>
        <v>0.19526540573429135</v>
      </c>
      <c r="BE500" s="75">
        <f t="shared" si="367"/>
        <v>0.19526540573429135</v>
      </c>
      <c r="BF500" s="75">
        <f t="shared" si="367"/>
        <v>0.19526540573429135</v>
      </c>
      <c r="BG500" s="75">
        <f t="shared" si="367"/>
        <v>0.19526540573429135</v>
      </c>
      <c r="BH500" s="75">
        <f t="shared" si="367"/>
        <v>0.19526540573429135</v>
      </c>
      <c r="BI500" s="75">
        <f t="shared" si="367"/>
        <v>0.19526540573429135</v>
      </c>
      <c r="BJ500" s="75">
        <f t="shared" si="367"/>
        <v>0.19526540573429135</v>
      </c>
      <c r="BK500" s="75">
        <f t="shared" si="367"/>
        <v>0.19526540573429135</v>
      </c>
      <c r="BL500" s="75">
        <f t="shared" si="367"/>
        <v>0.19526540573429135</v>
      </c>
      <c r="BM500" s="75">
        <f t="shared" si="367"/>
        <v>0.19526540573429135</v>
      </c>
      <c r="BN500" s="75">
        <f t="shared" si="366"/>
        <v>0.19526540573429135</v>
      </c>
      <c r="BO500" s="75">
        <f t="shared" si="366"/>
        <v>0.19526540573429135</v>
      </c>
      <c r="BP500" s="75">
        <f t="shared" si="366"/>
        <v>0.19526540573429135</v>
      </c>
    </row>
    <row r="501" spans="2:71" outlineLevel="1">
      <c r="D501" s="68" t="s">
        <v>118</v>
      </c>
      <c r="G501" s="60"/>
      <c r="K501" s="103" t="str">
        <f>IF(AND(P501:BM501),"ok","error")</f>
        <v>ok</v>
      </c>
      <c r="R501" s="199" t="b">
        <f t="shared" ref="R501:AU501" si="368">(SUM(R495:R497,R499:R500)=1)</f>
        <v>1</v>
      </c>
      <c r="S501" s="199" t="b">
        <f t="shared" si="368"/>
        <v>1</v>
      </c>
      <c r="T501" s="199" t="b">
        <f t="shared" si="368"/>
        <v>1</v>
      </c>
      <c r="U501" s="199" t="b">
        <f t="shared" si="368"/>
        <v>1</v>
      </c>
      <c r="V501" s="199" t="b">
        <f t="shared" si="368"/>
        <v>1</v>
      </c>
      <c r="W501" s="199" t="b">
        <f t="shared" si="368"/>
        <v>1</v>
      </c>
      <c r="X501" s="199" t="b">
        <f t="shared" si="368"/>
        <v>1</v>
      </c>
      <c r="Y501" s="199" t="b">
        <f t="shared" si="368"/>
        <v>1</v>
      </c>
      <c r="Z501" s="199" t="b">
        <f t="shared" si="368"/>
        <v>1</v>
      </c>
      <c r="AA501" s="199" t="b">
        <f>(SUM(AA495:AA497,AA499:AA500)=1)</f>
        <v>1</v>
      </c>
      <c r="AB501" s="199" t="b">
        <f t="shared" si="368"/>
        <v>1</v>
      </c>
      <c r="AC501" s="199" t="b">
        <f t="shared" si="368"/>
        <v>1</v>
      </c>
      <c r="AD501" s="199" t="b">
        <f t="shared" si="368"/>
        <v>1</v>
      </c>
      <c r="AE501" s="199" t="b">
        <f t="shared" si="368"/>
        <v>1</v>
      </c>
      <c r="AF501" s="199" t="b">
        <f t="shared" si="368"/>
        <v>1</v>
      </c>
      <c r="AG501" s="199" t="b">
        <f t="shared" si="368"/>
        <v>1</v>
      </c>
      <c r="AH501" s="199" t="b">
        <f t="shared" si="368"/>
        <v>1</v>
      </c>
      <c r="AI501" s="199" t="b">
        <f t="shared" si="368"/>
        <v>1</v>
      </c>
      <c r="AJ501" s="199" t="b">
        <f t="shared" si="368"/>
        <v>1</v>
      </c>
      <c r="AK501" s="199" t="b">
        <f t="shared" si="368"/>
        <v>1</v>
      </c>
      <c r="AL501" s="199" t="b">
        <f t="shared" si="368"/>
        <v>1</v>
      </c>
      <c r="AM501" s="199" t="b">
        <f t="shared" si="368"/>
        <v>1</v>
      </c>
      <c r="AN501" s="199" t="b">
        <f t="shared" si="368"/>
        <v>1</v>
      </c>
      <c r="AO501" s="199" t="b">
        <f t="shared" si="368"/>
        <v>1</v>
      </c>
      <c r="AP501" s="199" t="b">
        <f t="shared" si="368"/>
        <v>1</v>
      </c>
      <c r="AQ501" s="199" t="b">
        <f t="shared" si="368"/>
        <v>1</v>
      </c>
      <c r="AR501" s="199" t="b">
        <f t="shared" si="368"/>
        <v>1</v>
      </c>
      <c r="AS501" s="199" t="b">
        <f t="shared" si="368"/>
        <v>1</v>
      </c>
      <c r="AT501" s="199" t="b">
        <f t="shared" si="368"/>
        <v>1</v>
      </c>
      <c r="AU501" s="199" t="b">
        <f t="shared" si="368"/>
        <v>1</v>
      </c>
      <c r="AV501" s="199" t="b">
        <f t="shared" ref="AV501:BM501" si="369">(SUM(AV495:AV497,AV499:AV500)=1)</f>
        <v>1</v>
      </c>
      <c r="AW501" s="199" t="b">
        <f t="shared" si="369"/>
        <v>1</v>
      </c>
      <c r="AX501" s="199" t="b">
        <f t="shared" si="369"/>
        <v>1</v>
      </c>
      <c r="AY501" s="199" t="b">
        <f t="shared" si="369"/>
        <v>1</v>
      </c>
      <c r="AZ501" s="199" t="b">
        <f t="shared" si="369"/>
        <v>1</v>
      </c>
      <c r="BA501" s="199" t="b">
        <f t="shared" si="369"/>
        <v>1</v>
      </c>
      <c r="BB501" s="199" t="b">
        <f t="shared" si="369"/>
        <v>1</v>
      </c>
      <c r="BC501" s="199" t="b">
        <f t="shared" si="369"/>
        <v>1</v>
      </c>
      <c r="BD501" s="199" t="b">
        <f t="shared" si="369"/>
        <v>1</v>
      </c>
      <c r="BE501" s="199" t="b">
        <f t="shared" si="369"/>
        <v>1</v>
      </c>
      <c r="BF501" s="199" t="b">
        <f t="shared" si="369"/>
        <v>1</v>
      </c>
      <c r="BG501" s="199" t="b">
        <f t="shared" si="369"/>
        <v>1</v>
      </c>
      <c r="BH501" s="199" t="b">
        <f t="shared" si="369"/>
        <v>1</v>
      </c>
      <c r="BI501" s="199" t="b">
        <f t="shared" si="369"/>
        <v>1</v>
      </c>
      <c r="BJ501" s="199" t="b">
        <f t="shared" si="369"/>
        <v>1</v>
      </c>
      <c r="BK501" s="199" t="b">
        <f t="shared" si="369"/>
        <v>1</v>
      </c>
      <c r="BL501" s="199" t="b">
        <f t="shared" si="369"/>
        <v>1</v>
      </c>
      <c r="BM501" s="199" t="b">
        <f t="shared" si="369"/>
        <v>1</v>
      </c>
      <c r="BN501" s="199" t="b">
        <f>(SUM(BN495:BN497,BN499:BN500)=1)</f>
        <v>1</v>
      </c>
      <c r="BO501" s="199" t="b">
        <f>(SUM(BO495:BO497,BO499:BO500)=1)</f>
        <v>1</v>
      </c>
      <c r="BP501" s="199" t="b">
        <f>(SUM(BP495:BP497,BP499:BP500)=1)</f>
        <v>1</v>
      </c>
      <c r="BR501"/>
      <c r="BS501"/>
    </row>
    <row r="502" spans="2:71" outlineLevel="1">
      <c r="B502" s="73"/>
      <c r="G502" s="60"/>
      <c r="BR502"/>
      <c r="BS502"/>
    </row>
    <row r="503" spans="2:71" outlineLevel="1">
      <c r="C503" s="73" t="s">
        <v>368</v>
      </c>
      <c r="G503" s="60"/>
      <c r="BR503"/>
      <c r="BS503"/>
    </row>
    <row r="504" spans="2:71" outlineLevel="1">
      <c r="B504" s="73"/>
      <c r="D504" t="s">
        <v>7</v>
      </c>
      <c r="G504" s="60"/>
      <c r="J504" t="s">
        <v>5</v>
      </c>
      <c r="P504" s="206">
        <f t="shared" ref="P504:AU504" si="370">P495*P$484</f>
        <v>0</v>
      </c>
      <c r="Q504" s="206">
        <f t="shared" si="370"/>
        <v>0</v>
      </c>
      <c r="R504" s="206">
        <f t="shared" si="370"/>
        <v>0</v>
      </c>
      <c r="S504" s="206">
        <f t="shared" si="370"/>
        <v>130000</v>
      </c>
      <c r="T504" s="206">
        <f t="shared" si="370"/>
        <v>450000.00000000041</v>
      </c>
      <c r="U504" s="206">
        <f>U495*U$484</f>
        <v>6637620.9046601346</v>
      </c>
      <c r="V504" s="206">
        <f t="shared" si="370"/>
        <v>41033277.148442812</v>
      </c>
      <c r="W504" s="206">
        <f t="shared" si="370"/>
        <v>100267745.77872051</v>
      </c>
      <c r="X504" s="206">
        <f t="shared" si="370"/>
        <v>139588804.41759649</v>
      </c>
      <c r="Y504" s="206">
        <f t="shared" si="370"/>
        <v>270162155.89268029</v>
      </c>
      <c r="Z504" s="206">
        <f t="shared" si="370"/>
        <v>553545874.69007146</v>
      </c>
      <c r="AA504" s="206">
        <f t="shared" si="370"/>
        <v>1395463376.5288241</v>
      </c>
      <c r="AB504" s="206">
        <f t="shared" si="370"/>
        <v>592970066.10855103</v>
      </c>
      <c r="AC504" s="206">
        <f t="shared" si="370"/>
        <v>759295884.15424311</v>
      </c>
      <c r="AD504" s="206">
        <f t="shared" si="370"/>
        <v>306174347.86752903</v>
      </c>
      <c r="AE504" s="206">
        <f t="shared" si="370"/>
        <v>350604484.41968513</v>
      </c>
      <c r="AF504" s="206">
        <f t="shared" si="370"/>
        <v>378742548.56966466</v>
      </c>
      <c r="AG504" s="206">
        <f t="shared" si="370"/>
        <v>402302557.0594362</v>
      </c>
      <c r="AH504" s="206">
        <f t="shared" si="370"/>
        <v>419977976.17704993</v>
      </c>
      <c r="AI504" s="206">
        <f t="shared" si="370"/>
        <v>436255069.46654254</v>
      </c>
      <c r="AJ504" s="206">
        <f t="shared" si="370"/>
        <v>453054328.26200116</v>
      </c>
      <c r="AK504" s="206">
        <f t="shared" si="370"/>
        <v>470386511.56959134</v>
      </c>
      <c r="AL504" s="206">
        <f t="shared" si="370"/>
        <v>474041022.47979522</v>
      </c>
      <c r="AM504" s="206">
        <f t="shared" si="370"/>
        <v>477607480.11220717</v>
      </c>
      <c r="AN504" s="206">
        <f t="shared" si="370"/>
        <v>481084994.06731403</v>
      </c>
      <c r="AO504" s="206">
        <f t="shared" si="370"/>
        <v>484470475.62569135</v>
      </c>
      <c r="AP504" s="206">
        <f t="shared" si="370"/>
        <v>487761549.64238125</v>
      </c>
      <c r="AQ504" s="206">
        <f t="shared" si="370"/>
        <v>490963978.66667795</v>
      </c>
      <c r="AR504" s="206">
        <f t="shared" si="370"/>
        <v>494084044.07939386</v>
      </c>
      <c r="AS504" s="206">
        <f t="shared" si="370"/>
        <v>497120255.14810753</v>
      </c>
      <c r="AT504" s="206">
        <f t="shared" si="370"/>
        <v>500069711.83732098</v>
      </c>
      <c r="AU504" s="206">
        <f t="shared" si="370"/>
        <v>502931544.54394996</v>
      </c>
      <c r="AV504" s="206">
        <f t="shared" ref="AV504:BM504" si="371">AV495*AV$484</f>
        <v>505705399.11852139</v>
      </c>
      <c r="AW504" s="206">
        <f t="shared" si="371"/>
        <v>508390965.69904906</v>
      </c>
      <c r="AX504" s="206">
        <f t="shared" si="371"/>
        <v>510987679.13633275</v>
      </c>
      <c r="AY504" s="206">
        <f t="shared" si="371"/>
        <v>513495089.6260671</v>
      </c>
      <c r="AZ504" s="206">
        <f t="shared" si="371"/>
        <v>515913339.7547254</v>
      </c>
      <c r="BA504" s="206">
        <f t="shared" si="371"/>
        <v>518243023.67018473</v>
      </c>
      <c r="BB504" s="206">
        <f t="shared" si="371"/>
        <v>520484561.67701906</v>
      </c>
      <c r="BC504" s="206">
        <f t="shared" si="371"/>
        <v>522638110.13739163</v>
      </c>
      <c r="BD504" s="206">
        <f t="shared" si="371"/>
        <v>524703945.9794752</v>
      </c>
      <c r="BE504" s="206">
        <f t="shared" si="371"/>
        <v>526682806.27861828</v>
      </c>
      <c r="BF504" s="206">
        <f t="shared" si="371"/>
        <v>528575881.47067952</v>
      </c>
      <c r="BG504" s="206">
        <f t="shared" si="371"/>
        <v>530384363.7757383</v>
      </c>
      <c r="BH504" s="206">
        <f t="shared" si="371"/>
        <v>532109263.72462201</v>
      </c>
      <c r="BI504" s="206">
        <f t="shared" si="371"/>
        <v>533711332.27559662</v>
      </c>
      <c r="BJ504" s="206">
        <f t="shared" si="371"/>
        <v>534821604.6655243</v>
      </c>
      <c r="BK504" s="206">
        <f t="shared" si="371"/>
        <v>535521821.32953984</v>
      </c>
      <c r="BL504" s="206">
        <f t="shared" si="371"/>
        <v>536222954.75415784</v>
      </c>
      <c r="BM504" s="206">
        <f t="shared" si="371"/>
        <v>536925006.13964987</v>
      </c>
      <c r="BN504" s="206">
        <f t="shared" ref="BN504:BP506" si="372">BN495*BN$484</f>
        <v>537627976.68785858</v>
      </c>
      <c r="BO504" s="206">
        <f t="shared" si="372"/>
        <v>538331867.60220039</v>
      </c>
      <c r="BP504" s="206">
        <f t="shared" si="372"/>
        <v>539036680.08766711</v>
      </c>
      <c r="BR504"/>
      <c r="BS504"/>
    </row>
    <row r="505" spans="2:71" outlineLevel="1">
      <c r="B505" s="73"/>
      <c r="D505" t="s">
        <v>8</v>
      </c>
      <c r="G505" s="60"/>
      <c r="J505" t="s">
        <v>5</v>
      </c>
      <c r="P505" s="206">
        <f t="shared" ref="P505:AU505" si="373">P496*P$484</f>
        <v>0</v>
      </c>
      <c r="Q505" s="206">
        <f t="shared" si="373"/>
        <v>0</v>
      </c>
      <c r="R505" s="206">
        <f t="shared" si="373"/>
        <v>0</v>
      </c>
      <c r="S505" s="206">
        <f t="shared" si="373"/>
        <v>420000</v>
      </c>
      <c r="T505" s="206">
        <f t="shared" si="373"/>
        <v>2700000</v>
      </c>
      <c r="U505" s="206">
        <f t="shared" si="373"/>
        <v>43144535.880290836</v>
      </c>
      <c r="V505" s="206">
        <f t="shared" si="373"/>
        <v>232521903.84117573</v>
      </c>
      <c r="W505" s="206">
        <f t="shared" si="373"/>
        <v>401070983.11488169</v>
      </c>
      <c r="X505" s="206">
        <f t="shared" si="373"/>
        <v>558355217.67038548</v>
      </c>
      <c r="Y505" s="206">
        <f t="shared" si="373"/>
        <v>1080648623.5707202</v>
      </c>
      <c r="Z505" s="206">
        <f t="shared" si="373"/>
        <v>1291607040.9434991</v>
      </c>
      <c r="AA505" s="206">
        <f t="shared" si="373"/>
        <v>1674556051.8345876</v>
      </c>
      <c r="AB505" s="206">
        <f t="shared" si="373"/>
        <v>790626754.81137145</v>
      </c>
      <c r="AC505" s="206">
        <f t="shared" si="373"/>
        <v>506197256.10280961</v>
      </c>
      <c r="AD505" s="206">
        <f t="shared" si="373"/>
        <v>612348695.73498952</v>
      </c>
      <c r="AE505" s="206">
        <f t="shared" si="373"/>
        <v>701208968.83929181</v>
      </c>
      <c r="AF505" s="206">
        <f t="shared" si="373"/>
        <v>757485097.13924456</v>
      </c>
      <c r="AG505" s="206">
        <f t="shared" si="373"/>
        <v>804605114.1187824</v>
      </c>
      <c r="AH505" s="206">
        <f t="shared" si="373"/>
        <v>839955952.35400593</v>
      </c>
      <c r="AI505" s="206">
        <f t="shared" si="373"/>
        <v>872510138.93298745</v>
      </c>
      <c r="AJ505" s="206">
        <f t="shared" si="373"/>
        <v>906108656.52390087</v>
      </c>
      <c r="AK505" s="206">
        <f t="shared" si="373"/>
        <v>940773023.13907743</v>
      </c>
      <c r="AL505" s="206">
        <f t="shared" si="373"/>
        <v>948082044.95948434</v>
      </c>
      <c r="AM505" s="206">
        <f t="shared" si="373"/>
        <v>955214960.22430754</v>
      </c>
      <c r="AN505" s="206">
        <f t="shared" si="373"/>
        <v>962169988.13452041</v>
      </c>
      <c r="AO505" s="206">
        <f t="shared" si="373"/>
        <v>968940951.25127435</v>
      </c>
      <c r="AP505" s="206">
        <f t="shared" si="373"/>
        <v>975523099.28465331</v>
      </c>
      <c r="AQ505" s="206">
        <f t="shared" si="373"/>
        <v>981927957.33324599</v>
      </c>
      <c r="AR505" s="206">
        <f t="shared" si="373"/>
        <v>988168088.1586771</v>
      </c>
      <c r="AS505" s="206">
        <f t="shared" si="373"/>
        <v>994240510.29610384</v>
      </c>
      <c r="AT505" s="206">
        <f t="shared" si="373"/>
        <v>1000139423.67453</v>
      </c>
      <c r="AU505" s="206">
        <f t="shared" si="373"/>
        <v>1005863089.0877874</v>
      </c>
      <c r="AV505" s="206">
        <f t="shared" ref="AV505:BM505" si="374">AV496*AV$484</f>
        <v>1011410798.2369295</v>
      </c>
      <c r="AW505" s="206">
        <f t="shared" si="374"/>
        <v>1016781931.3979844</v>
      </c>
      <c r="AX505" s="206">
        <f t="shared" si="374"/>
        <v>1021975358.2725512</v>
      </c>
      <c r="AY505" s="206">
        <f t="shared" si="374"/>
        <v>1026990179.2520193</v>
      </c>
      <c r="AZ505" s="206">
        <f t="shared" si="374"/>
        <v>1031826679.5093354</v>
      </c>
      <c r="BA505" s="206">
        <f t="shared" si="374"/>
        <v>1036486047.3402535</v>
      </c>
      <c r="BB505" s="206">
        <f t="shared" si="374"/>
        <v>1040969123.3539217</v>
      </c>
      <c r="BC505" s="206">
        <f t="shared" si="374"/>
        <v>1045276220.2746663</v>
      </c>
      <c r="BD505" s="206">
        <f t="shared" si="374"/>
        <v>1049407891.958833</v>
      </c>
      <c r="BE505" s="206">
        <f t="shared" si="374"/>
        <v>1053365612.5571187</v>
      </c>
      <c r="BF505" s="206">
        <f t="shared" si="374"/>
        <v>1057151762.9412408</v>
      </c>
      <c r="BG505" s="206">
        <f t="shared" si="374"/>
        <v>1060768727.551358</v>
      </c>
      <c r="BH505" s="206">
        <f t="shared" si="374"/>
        <v>1064218527.4491249</v>
      </c>
      <c r="BI505" s="206">
        <f t="shared" si="374"/>
        <v>1067422664.5510738</v>
      </c>
      <c r="BJ505" s="206">
        <f t="shared" si="374"/>
        <v>1069643209.3309289</v>
      </c>
      <c r="BK505" s="206">
        <f t="shared" si="374"/>
        <v>1071043642.6589599</v>
      </c>
      <c r="BL505" s="206">
        <f t="shared" si="374"/>
        <v>1072445909.5081958</v>
      </c>
      <c r="BM505" s="206">
        <f t="shared" si="374"/>
        <v>1073850012.2791796</v>
      </c>
      <c r="BN505" s="206">
        <f t="shared" si="372"/>
        <v>1075255953.3755968</v>
      </c>
      <c r="BO505" s="206">
        <f t="shared" si="372"/>
        <v>1076663735.2042804</v>
      </c>
      <c r="BP505" s="206">
        <f t="shared" si="372"/>
        <v>1078073360.1752136</v>
      </c>
      <c r="BR505"/>
      <c r="BS505"/>
    </row>
    <row r="506" spans="2:71" outlineLevel="1">
      <c r="B506" s="73"/>
      <c r="D506" t="s">
        <v>9</v>
      </c>
      <c r="G506" s="60"/>
      <c r="J506" t="s">
        <v>5</v>
      </c>
      <c r="P506" s="206">
        <f t="shared" ref="P506:AU506" si="375">P497*P$484</f>
        <v>0</v>
      </c>
      <c r="Q506" s="206">
        <f t="shared" si="375"/>
        <v>0</v>
      </c>
      <c r="R506" s="206">
        <f t="shared" si="375"/>
        <v>0</v>
      </c>
      <c r="S506" s="206">
        <f t="shared" si="375"/>
        <v>450000</v>
      </c>
      <c r="T506" s="206">
        <f t="shared" si="375"/>
        <v>5850000</v>
      </c>
      <c r="U506" s="206">
        <f t="shared" si="375"/>
        <v>99564313.569901928</v>
      </c>
      <c r="V506" s="206">
        <f t="shared" si="375"/>
        <v>478721566.73183233</v>
      </c>
      <c r="W506" s="206">
        <f t="shared" si="375"/>
        <v>1253346822.2340052</v>
      </c>
      <c r="X506" s="206">
        <f t="shared" si="375"/>
        <v>2093832066.2639453</v>
      </c>
      <c r="Y506" s="206">
        <f t="shared" si="375"/>
        <v>2026216169.1951001</v>
      </c>
      <c r="Z506" s="206">
        <f t="shared" si="375"/>
        <v>1845152915.63357</v>
      </c>
      <c r="AA506" s="206">
        <f t="shared" si="375"/>
        <v>3907297454.2807045</v>
      </c>
      <c r="AB506" s="206">
        <f t="shared" si="375"/>
        <v>1778910198.3255856</v>
      </c>
      <c r="AC506" s="206">
        <f t="shared" si="375"/>
        <v>2277887652.4626427</v>
      </c>
      <c r="AD506" s="206">
        <f t="shared" si="375"/>
        <v>2755569130.8074527</v>
      </c>
      <c r="AE506" s="206">
        <f t="shared" si="375"/>
        <v>3155440359.7768126</v>
      </c>
      <c r="AF506" s="206">
        <f t="shared" si="375"/>
        <v>3408682937.1265998</v>
      </c>
      <c r="AG506" s="206">
        <f t="shared" si="375"/>
        <v>3620723013.5345201</v>
      </c>
      <c r="AH506" s="206">
        <f t="shared" si="375"/>
        <v>3779801785.5930262</v>
      </c>
      <c r="AI506" s="206">
        <f t="shared" si="375"/>
        <v>3926295625.1984429</v>
      </c>
      <c r="AJ506" s="206">
        <f t="shared" si="375"/>
        <v>4077488954.3575535</v>
      </c>
      <c r="AK506" s="206">
        <f t="shared" si="375"/>
        <v>4233478604.1258478</v>
      </c>
      <c r="AL506" s="206">
        <f t="shared" si="375"/>
        <v>4266369202.3176794</v>
      </c>
      <c r="AM506" s="206">
        <f t="shared" si="375"/>
        <v>4298467321.0093832</v>
      </c>
      <c r="AN506" s="206">
        <f t="shared" si="375"/>
        <v>4329764946.605341</v>
      </c>
      <c r="AO506" s="206">
        <f t="shared" si="375"/>
        <v>4360234280.6307344</v>
      </c>
      <c r="AP506" s="206">
        <f t="shared" si="375"/>
        <v>4389853946.7809401</v>
      </c>
      <c r="AQ506" s="206">
        <f t="shared" si="375"/>
        <v>4418675807.9996061</v>
      </c>
      <c r="AR506" s="206">
        <f t="shared" si="375"/>
        <v>4446756396.7140465</v>
      </c>
      <c r="AS506" s="206">
        <f t="shared" si="375"/>
        <v>4474082296.3324661</v>
      </c>
      <c r="AT506" s="206">
        <f t="shared" si="375"/>
        <v>4500627406.5353851</v>
      </c>
      <c r="AU506" s="206">
        <f t="shared" si="375"/>
        <v>4526383900.8950424</v>
      </c>
      <c r="AV506" s="206">
        <f t="shared" ref="AV506:BM506" si="376">AV497*AV$484</f>
        <v>4551348592.0661831</v>
      </c>
      <c r="AW506" s="206">
        <f t="shared" si="376"/>
        <v>4575518691.2909298</v>
      </c>
      <c r="AX506" s="206">
        <f t="shared" si="376"/>
        <v>4598889112.2264795</v>
      </c>
      <c r="AY506" s="206">
        <f t="shared" si="376"/>
        <v>4621455806.6340866</v>
      </c>
      <c r="AZ506" s="206">
        <f t="shared" si="376"/>
        <v>4643220057.7920084</v>
      </c>
      <c r="BA506" s="206">
        <f t="shared" si="376"/>
        <v>4664187213.0311403</v>
      </c>
      <c r="BB506" s="206">
        <f t="shared" si="376"/>
        <v>4684361055.0926466</v>
      </c>
      <c r="BC506" s="206">
        <f t="shared" si="376"/>
        <v>4703742991.2359982</v>
      </c>
      <c r="BD506" s="206">
        <f t="shared" si="376"/>
        <v>4722335513.8147478</v>
      </c>
      <c r="BE506" s="206">
        <f t="shared" si="376"/>
        <v>4740145256.5070333</v>
      </c>
      <c r="BF506" s="206">
        <f t="shared" si="376"/>
        <v>4757182933.2355833</v>
      </c>
      <c r="BG506" s="206">
        <f t="shared" si="376"/>
        <v>4773459273.9811106</v>
      </c>
      <c r="BH506" s="206">
        <f t="shared" si="376"/>
        <v>4788983373.5210619</v>
      </c>
      <c r="BI506" s="206">
        <f t="shared" si="376"/>
        <v>4803401990.4798317</v>
      </c>
      <c r="BJ506" s="206">
        <f t="shared" si="376"/>
        <v>4813394441.9891796</v>
      </c>
      <c r="BK506" s="206">
        <f t="shared" si="376"/>
        <v>4819696391.9653187</v>
      </c>
      <c r="BL506" s="206">
        <f t="shared" si="376"/>
        <v>4826006592.7868805</v>
      </c>
      <c r="BM506" s="206">
        <f t="shared" si="376"/>
        <v>4832325055.2563076</v>
      </c>
      <c r="BN506" s="206">
        <f t="shared" si="372"/>
        <v>4838651790.1901855</v>
      </c>
      <c r="BO506" s="206">
        <f t="shared" si="372"/>
        <v>4844986808.419261</v>
      </c>
      <c r="BP506" s="206">
        <f t="shared" si="372"/>
        <v>4851330120.7884607</v>
      </c>
      <c r="BR506"/>
      <c r="BS506"/>
    </row>
    <row r="507" spans="2:71" outlineLevel="1">
      <c r="B507" s="73"/>
      <c r="D507" t="s">
        <v>12</v>
      </c>
      <c r="G507" s="60"/>
      <c r="J507" t="s">
        <v>5</v>
      </c>
      <c r="P507" s="206">
        <f t="shared" ref="P507:AU507" si="377">P499*P$484</f>
        <v>0</v>
      </c>
      <c r="Q507" s="206">
        <f t="shared" si="377"/>
        <v>0</v>
      </c>
      <c r="R507" s="206">
        <f t="shared" si="377"/>
        <v>0</v>
      </c>
      <c r="S507" s="206">
        <f t="shared" si="377"/>
        <v>0</v>
      </c>
      <c r="T507" s="206">
        <f t="shared" si="377"/>
        <v>0</v>
      </c>
      <c r="U507" s="206">
        <f t="shared" si="377"/>
        <v>16262171.216417314</v>
      </c>
      <c r="V507" s="206">
        <f t="shared" si="377"/>
        <v>584724199.36530948</v>
      </c>
      <c r="W507" s="206">
        <f t="shared" si="377"/>
        <v>2978753919.6752305</v>
      </c>
      <c r="X507" s="206">
        <f t="shared" si="377"/>
        <v>9902229182.0205402</v>
      </c>
      <c r="Y507" s="206">
        <f t="shared" si="377"/>
        <v>26317045038.904251</v>
      </c>
      <c r="Z507" s="206">
        <f t="shared" si="377"/>
        <v>75282238957.849655</v>
      </c>
      <c r="AA507" s="206">
        <f t="shared" si="377"/>
        <v>228004507760.97699</v>
      </c>
      <c r="AB507" s="206">
        <f t="shared" si="377"/>
        <v>324965293033.10901</v>
      </c>
      <c r="AC507" s="206">
        <f t="shared" si="377"/>
        <v>413004112821.80164</v>
      </c>
      <c r="AD507" s="206">
        <f t="shared" si="377"/>
        <v>496856714600.69849</v>
      </c>
      <c r="AE507" s="206">
        <f t="shared" si="377"/>
        <v>566113912638.60217</v>
      </c>
      <c r="AF507" s="206">
        <f t="shared" si="377"/>
        <v>609207287611.91785</v>
      </c>
      <c r="AG507" s="206">
        <f t="shared" si="377"/>
        <v>645209191030.83923</v>
      </c>
      <c r="AH507" s="206">
        <f t="shared" si="377"/>
        <v>672050025880.33325</v>
      </c>
      <c r="AI507" s="206">
        <f t="shared" si="377"/>
        <v>696904031813.35669</v>
      </c>
      <c r="AJ507" s="206">
        <f t="shared" si="377"/>
        <v>723740330129.26428</v>
      </c>
      <c r="AK507" s="206">
        <f t="shared" si="377"/>
        <v>751427958933.11511</v>
      </c>
      <c r="AL507" s="206">
        <f t="shared" si="377"/>
        <v>757265927511.31702</v>
      </c>
      <c r="AM507" s="206">
        <f t="shared" si="377"/>
        <v>762963233691.29724</v>
      </c>
      <c r="AN507" s="206">
        <f t="shared" si="377"/>
        <v>768518455087.26782</v>
      </c>
      <c r="AO507" s="206">
        <f t="shared" si="377"/>
        <v>773926657565.11633</v>
      </c>
      <c r="AP507" s="206">
        <f t="shared" si="377"/>
        <v>779184046903.9541</v>
      </c>
      <c r="AQ507" s="206">
        <f t="shared" si="377"/>
        <v>784299828598.7262</v>
      </c>
      <c r="AR507" s="206">
        <f t="shared" si="377"/>
        <v>789284036961.74194</v>
      </c>
      <c r="AS507" s="206">
        <f t="shared" si="377"/>
        <v>794134290593.88953</v>
      </c>
      <c r="AT507" s="206">
        <f t="shared" si="377"/>
        <v>798845956777.81531</v>
      </c>
      <c r="AU507" s="206">
        <f t="shared" si="377"/>
        <v>803417646349.38611</v>
      </c>
      <c r="AV507" s="206">
        <f t="shared" ref="AV507:BM507" si="378">AV499*AV$484</f>
        <v>807848793565.73035</v>
      </c>
      <c r="AW507" s="206">
        <f t="shared" si="378"/>
        <v>812138903431.87256</v>
      </c>
      <c r="AX507" s="206">
        <f t="shared" si="378"/>
        <v>816287073139.3783</v>
      </c>
      <c r="AY507" s="206">
        <f t="shared" si="378"/>
        <v>820292584139.729</v>
      </c>
      <c r="AZ507" s="206">
        <f t="shared" si="378"/>
        <v>824155664210.42224</v>
      </c>
      <c r="BA507" s="206">
        <f t="shared" si="378"/>
        <v>827877262484.38538</v>
      </c>
      <c r="BB507" s="206">
        <f t="shared" si="378"/>
        <v>831458050385.22498</v>
      </c>
      <c r="BC507" s="206">
        <f t="shared" si="378"/>
        <v>834898277696.67896</v>
      </c>
      <c r="BD507" s="206">
        <f t="shared" si="378"/>
        <v>838198386802.97107</v>
      </c>
      <c r="BE507" s="206">
        <f t="shared" si="378"/>
        <v>841359555159.25977</v>
      </c>
      <c r="BF507" s="206">
        <f t="shared" si="378"/>
        <v>844383684450.15051</v>
      </c>
      <c r="BG507" s="206">
        <f t="shared" si="378"/>
        <v>847272679210.48584</v>
      </c>
      <c r="BH507" s="206">
        <f t="shared" si="378"/>
        <v>850028153732.12659</v>
      </c>
      <c r="BI507" s="206">
        <f t="shared" si="378"/>
        <v>852587408880.22339</v>
      </c>
      <c r="BJ507" s="206">
        <f t="shared" si="378"/>
        <v>854361034814.00989</v>
      </c>
      <c r="BK507" s="206">
        <f t="shared" si="378"/>
        <v>855479609360.0708</v>
      </c>
      <c r="BL507" s="206">
        <f t="shared" si="378"/>
        <v>856599648402.94751</v>
      </c>
      <c r="BM507" s="206">
        <f t="shared" si="378"/>
        <v>857721153860.03662</v>
      </c>
      <c r="BN507" s="206">
        <f t="shared" ref="BN507:BP508" si="379">BN499*BN$484</f>
        <v>858844127651.245</v>
      </c>
      <c r="BO507" s="206">
        <f t="shared" si="379"/>
        <v>859968571698.99316</v>
      </c>
      <c r="BP507" s="206">
        <f t="shared" si="379"/>
        <v>861094487928.21826</v>
      </c>
      <c r="BR507"/>
      <c r="BS507"/>
    </row>
    <row r="508" spans="2:71" outlineLevel="1">
      <c r="B508" s="73"/>
      <c r="D508" t="s">
        <v>13</v>
      </c>
      <c r="G508" s="60"/>
      <c r="J508" t="s">
        <v>5</v>
      </c>
      <c r="P508" s="206">
        <f t="shared" ref="P508:AU508" si="380">P500*P$484</f>
        <v>0</v>
      </c>
      <c r="Q508" s="206">
        <f t="shared" si="380"/>
        <v>0</v>
      </c>
      <c r="R508" s="206">
        <f t="shared" si="380"/>
        <v>0</v>
      </c>
      <c r="S508" s="206">
        <f t="shared" si="380"/>
        <v>0</v>
      </c>
      <c r="T508" s="206">
        <f t="shared" si="380"/>
        <v>0</v>
      </c>
      <c r="U508" s="206">
        <f t="shared" si="380"/>
        <v>331881.04523300671</v>
      </c>
      <c r="V508" s="206">
        <f t="shared" si="380"/>
        <v>30774957.861332107</v>
      </c>
      <c r="W508" s="206">
        <f t="shared" si="380"/>
        <v>279947818.133183</v>
      </c>
      <c r="X508" s="206">
        <f t="shared" si="380"/>
        <v>1264875171.3871703</v>
      </c>
      <c r="Y508" s="206">
        <f t="shared" si="380"/>
        <v>4076197499.0222545</v>
      </c>
      <c r="Z508" s="206">
        <f t="shared" si="380"/>
        <v>13285100992.561705</v>
      </c>
      <c r="AA508" s="206">
        <f t="shared" si="380"/>
        <v>44110850662.143478</v>
      </c>
      <c r="AB508" s="206">
        <f t="shared" si="380"/>
        <v>67185577353.331261</v>
      </c>
      <c r="AC508" s="206">
        <f t="shared" si="380"/>
        <v>89649762488.2883</v>
      </c>
      <c r="AD508" s="206">
        <f t="shared" si="380"/>
        <v>111817888959.88109</v>
      </c>
      <c r="AE508" s="206">
        <f t="shared" si="380"/>
        <v>130887802387.65376</v>
      </c>
      <c r="AF508" s="206">
        <f t="shared" si="380"/>
        <v>143732898944.49118</v>
      </c>
      <c r="AG508" s="206">
        <f t="shared" si="380"/>
        <v>154568292403.23047</v>
      </c>
      <c r="AH508" s="206">
        <f t="shared" si="380"/>
        <v>162866190759.54855</v>
      </c>
      <c r="AI508" s="206">
        <f t="shared" si="380"/>
        <v>170371046286.03271</v>
      </c>
      <c r="AJ508" s="206">
        <f t="shared" si="380"/>
        <v>176931674455.49313</v>
      </c>
      <c r="AK508" s="206">
        <f t="shared" si="380"/>
        <v>183700426067.12781</v>
      </c>
      <c r="AL508" s="206">
        <f t="shared" si="380"/>
        <v>185127625178.41037</v>
      </c>
      <c r="AM508" s="206">
        <f t="shared" si="380"/>
        <v>186520436771.66437</v>
      </c>
      <c r="AN508" s="206">
        <f t="shared" si="380"/>
        <v>187878513118.44543</v>
      </c>
      <c r="AO508" s="206">
        <f t="shared" si="380"/>
        <v>189200647978.6503</v>
      </c>
      <c r="AP508" s="206">
        <f t="shared" si="380"/>
        <v>190485913784.99121</v>
      </c>
      <c r="AQ508" s="206">
        <f t="shared" si="380"/>
        <v>191736560990.5202</v>
      </c>
      <c r="AR508" s="206">
        <f t="shared" si="380"/>
        <v>192955042667.98306</v>
      </c>
      <c r="AS508" s="206">
        <f t="shared" si="380"/>
        <v>194140776640.43759</v>
      </c>
      <c r="AT508" s="206">
        <f t="shared" si="380"/>
        <v>195292630354.66742</v>
      </c>
      <c r="AU508" s="206">
        <f t="shared" si="380"/>
        <v>196410264203.87445</v>
      </c>
      <c r="AV508" s="206">
        <f t="shared" ref="AV508:BM508" si="381">AV500*AV$484</f>
        <v>197493539881.77753</v>
      </c>
      <c r="AW508" s="206">
        <f t="shared" si="381"/>
        <v>198542336377.72382</v>
      </c>
      <c r="AX508" s="206">
        <f t="shared" si="381"/>
        <v>199556432983.53748</v>
      </c>
      <c r="AY508" s="206">
        <f t="shared" si="381"/>
        <v>200535654036.77814</v>
      </c>
      <c r="AZ508" s="206">
        <f t="shared" si="381"/>
        <v>201480055221.85696</v>
      </c>
      <c r="BA508" s="206">
        <f t="shared" si="381"/>
        <v>202389868571.82651</v>
      </c>
      <c r="BB508" s="206">
        <f t="shared" si="381"/>
        <v>203265258228.57309</v>
      </c>
      <c r="BC508" s="206">
        <f t="shared" si="381"/>
        <v>204106285256.3392</v>
      </c>
      <c r="BD508" s="206">
        <f t="shared" si="381"/>
        <v>204913057804.10892</v>
      </c>
      <c r="BE508" s="206">
        <f t="shared" si="381"/>
        <v>205685863722.51611</v>
      </c>
      <c r="BF508" s="206">
        <f t="shared" si="381"/>
        <v>206425167913.44275</v>
      </c>
      <c r="BG508" s="206">
        <f t="shared" si="381"/>
        <v>207131435975.56387</v>
      </c>
      <c r="BH508" s="206">
        <f t="shared" si="381"/>
        <v>207805062552.30344</v>
      </c>
      <c r="BI508" s="206">
        <f t="shared" si="381"/>
        <v>208430719683.54379</v>
      </c>
      <c r="BJ508" s="206">
        <f t="shared" si="381"/>
        <v>208864315260.93338</v>
      </c>
      <c r="BK508" s="206">
        <f t="shared" si="381"/>
        <v>209137771442.93515</v>
      </c>
      <c r="BL508" s="206">
        <f t="shared" si="381"/>
        <v>209411585648.19894</v>
      </c>
      <c r="BM508" s="206">
        <f t="shared" si="381"/>
        <v>209685758345.46771</v>
      </c>
      <c r="BN508" s="206">
        <f t="shared" si="379"/>
        <v>209960290004.09818</v>
      </c>
      <c r="BO508" s="206">
        <f t="shared" si="379"/>
        <v>210235181094.0614</v>
      </c>
      <c r="BP508" s="206">
        <f t="shared" si="379"/>
        <v>210510432085.94388</v>
      </c>
      <c r="BR508"/>
      <c r="BS508"/>
    </row>
    <row r="509" spans="2:71" outlineLevel="1">
      <c r="D509" s="68" t="s">
        <v>118</v>
      </c>
      <c r="K509" s="103" t="str">
        <f>IF(AND(P509:BM509),"ok","error")</f>
        <v>ok</v>
      </c>
      <c r="P509" s="199" t="b">
        <f t="shared" ref="P509:AU509" si="382">(ROUND(SUM(P504:P506,P507:P508)-P484,0)=0)</f>
        <v>1</v>
      </c>
      <c r="Q509" s="199" t="b">
        <f t="shared" si="382"/>
        <v>1</v>
      </c>
      <c r="R509" s="199" t="b">
        <f t="shared" si="382"/>
        <v>1</v>
      </c>
      <c r="S509" s="199" t="b">
        <f t="shared" si="382"/>
        <v>1</v>
      </c>
      <c r="T509" s="199" t="b">
        <f t="shared" si="382"/>
        <v>1</v>
      </c>
      <c r="U509" s="199" t="b">
        <f t="shared" si="382"/>
        <v>1</v>
      </c>
      <c r="V509" s="199" t="b">
        <f t="shared" si="382"/>
        <v>1</v>
      </c>
      <c r="W509" s="199" t="b">
        <f t="shared" si="382"/>
        <v>1</v>
      </c>
      <c r="X509" s="199" t="b">
        <f t="shared" si="382"/>
        <v>1</v>
      </c>
      <c r="Y509" s="199" t="b">
        <f t="shared" si="382"/>
        <v>1</v>
      </c>
      <c r="Z509" s="199" t="b">
        <f t="shared" si="382"/>
        <v>1</v>
      </c>
      <c r="AA509" s="199" t="b">
        <f t="shared" si="382"/>
        <v>1</v>
      </c>
      <c r="AB509" s="199" t="b">
        <f t="shared" si="382"/>
        <v>1</v>
      </c>
      <c r="AC509" s="199" t="b">
        <f t="shared" si="382"/>
        <v>1</v>
      </c>
      <c r="AD509" s="199" t="b">
        <f t="shared" si="382"/>
        <v>1</v>
      </c>
      <c r="AE509" s="199" t="b">
        <f t="shared" si="382"/>
        <v>1</v>
      </c>
      <c r="AF509" s="199" t="b">
        <f t="shared" si="382"/>
        <v>1</v>
      </c>
      <c r="AG509" s="199" t="b">
        <f t="shared" si="382"/>
        <v>1</v>
      </c>
      <c r="AH509" s="199" t="b">
        <f t="shared" si="382"/>
        <v>1</v>
      </c>
      <c r="AI509" s="199" t="b">
        <f t="shared" si="382"/>
        <v>1</v>
      </c>
      <c r="AJ509" s="199" t="b">
        <f t="shared" si="382"/>
        <v>1</v>
      </c>
      <c r="AK509" s="199" t="b">
        <f t="shared" si="382"/>
        <v>1</v>
      </c>
      <c r="AL509" s="199" t="b">
        <f t="shared" si="382"/>
        <v>1</v>
      </c>
      <c r="AM509" s="199" t="b">
        <f t="shared" si="382"/>
        <v>1</v>
      </c>
      <c r="AN509" s="199" t="b">
        <f t="shared" si="382"/>
        <v>1</v>
      </c>
      <c r="AO509" s="199" t="b">
        <f t="shared" si="382"/>
        <v>1</v>
      </c>
      <c r="AP509" s="199" t="b">
        <f t="shared" si="382"/>
        <v>1</v>
      </c>
      <c r="AQ509" s="199" t="b">
        <f t="shared" si="382"/>
        <v>1</v>
      </c>
      <c r="AR509" s="199" t="b">
        <f t="shared" si="382"/>
        <v>1</v>
      </c>
      <c r="AS509" s="199" t="b">
        <f t="shared" si="382"/>
        <v>1</v>
      </c>
      <c r="AT509" s="199" t="b">
        <f t="shared" si="382"/>
        <v>1</v>
      </c>
      <c r="AU509" s="199" t="b">
        <f t="shared" si="382"/>
        <v>1</v>
      </c>
      <c r="AV509" s="199" t="b">
        <f t="shared" ref="AV509:BN509" si="383">(ROUND(SUM(AV504:AV506,AV507:AV508)-AV484,0)=0)</f>
        <v>1</v>
      </c>
      <c r="AW509" s="199" t="b">
        <f t="shared" si="383"/>
        <v>1</v>
      </c>
      <c r="AX509" s="199" t="b">
        <f t="shared" si="383"/>
        <v>1</v>
      </c>
      <c r="AY509" s="199" t="b">
        <f t="shared" si="383"/>
        <v>1</v>
      </c>
      <c r="AZ509" s="199" t="b">
        <f t="shared" si="383"/>
        <v>1</v>
      </c>
      <c r="BA509" s="199" t="b">
        <f t="shared" si="383"/>
        <v>1</v>
      </c>
      <c r="BB509" s="199" t="b">
        <f t="shared" si="383"/>
        <v>1</v>
      </c>
      <c r="BC509" s="199" t="b">
        <f t="shared" si="383"/>
        <v>1</v>
      </c>
      <c r="BD509" s="199" t="b">
        <f t="shared" si="383"/>
        <v>1</v>
      </c>
      <c r="BE509" s="199" t="b">
        <f t="shared" si="383"/>
        <v>1</v>
      </c>
      <c r="BF509" s="199" t="b">
        <f t="shared" si="383"/>
        <v>1</v>
      </c>
      <c r="BG509" s="199" t="b">
        <f t="shared" si="383"/>
        <v>1</v>
      </c>
      <c r="BH509" s="199" t="b">
        <f t="shared" si="383"/>
        <v>1</v>
      </c>
      <c r="BI509" s="199" t="b">
        <f t="shared" si="383"/>
        <v>1</v>
      </c>
      <c r="BJ509" s="199" t="b">
        <f t="shared" si="383"/>
        <v>1</v>
      </c>
      <c r="BK509" s="199" t="b">
        <f t="shared" si="383"/>
        <v>1</v>
      </c>
      <c r="BL509" s="199" t="b">
        <f t="shared" si="383"/>
        <v>1</v>
      </c>
      <c r="BM509" s="199" t="b">
        <f t="shared" si="383"/>
        <v>1</v>
      </c>
      <c r="BN509" s="199" t="b">
        <f t="shared" si="383"/>
        <v>1</v>
      </c>
      <c r="BO509" s="199" t="b">
        <f>(ROUND(SUM(BO504:BO506,BO507:BO508)-BO484,0)=0)</f>
        <v>1</v>
      </c>
      <c r="BP509" s="199" t="b">
        <f>(ROUND(SUM(BP504:BP506,BP507:BP508)-BP484,0)=0)</f>
        <v>1</v>
      </c>
      <c r="BR509"/>
      <c r="BS509"/>
    </row>
    <row r="510" spans="2:71">
      <c r="D510" s="68"/>
      <c r="P510" s="199"/>
      <c r="Q510" s="199"/>
      <c r="R510" s="199"/>
      <c r="S510" s="199"/>
      <c r="T510" s="199"/>
      <c r="U510" s="199"/>
      <c r="V510" s="199"/>
      <c r="W510" s="199"/>
      <c r="X510" s="199"/>
      <c r="Y510" s="199"/>
      <c r="Z510" s="199"/>
      <c r="AA510" s="199"/>
      <c r="AB510" s="199"/>
      <c r="AC510" s="199"/>
      <c r="AD510" s="199"/>
      <c r="AE510" s="199"/>
      <c r="AF510" s="199"/>
      <c r="AG510" s="199"/>
      <c r="AH510" s="199"/>
      <c r="AI510" s="199"/>
      <c r="AJ510" s="199"/>
      <c r="AK510" s="199"/>
      <c r="AL510" s="199"/>
      <c r="AM510" s="199"/>
      <c r="AN510" s="199"/>
      <c r="AO510" s="199"/>
      <c r="AP510" s="199"/>
      <c r="AQ510" s="199"/>
      <c r="AR510" s="199"/>
      <c r="AS510" s="199"/>
      <c r="AT510" s="199"/>
      <c r="AU510" s="199"/>
      <c r="AV510" s="199"/>
      <c r="AW510" s="199"/>
      <c r="AX510" s="199"/>
      <c r="AY510" s="199"/>
      <c r="AZ510" s="199"/>
      <c r="BA510" s="199"/>
      <c r="BB510" s="199"/>
      <c r="BC510" s="199"/>
      <c r="BD510" s="199"/>
      <c r="BE510" s="199"/>
      <c r="BF510" s="199"/>
      <c r="BG510" s="199"/>
      <c r="BH510" s="199"/>
      <c r="BI510" s="199"/>
      <c r="BJ510" s="199"/>
      <c r="BK510" s="199"/>
      <c r="BL510" s="199"/>
      <c r="BM510" s="199"/>
      <c r="BN510" s="199"/>
      <c r="BO510" s="199"/>
      <c r="BP510" s="199"/>
      <c r="BR510"/>
      <c r="BS510"/>
    </row>
    <row r="511" spans="2:71">
      <c r="D511" s="68"/>
      <c r="P511" s="199"/>
      <c r="Q511" s="199"/>
      <c r="R511" s="199"/>
      <c r="S511" s="199"/>
      <c r="T511" s="199"/>
      <c r="U511" s="199"/>
      <c r="V511" s="199"/>
      <c r="W511" s="199"/>
      <c r="X511" s="199"/>
      <c r="Y511" s="199"/>
      <c r="Z511" s="199"/>
      <c r="AA511" s="199"/>
      <c r="AB511" s="199"/>
      <c r="AC511" s="199"/>
      <c r="AD511" s="199"/>
      <c r="AE511" s="199"/>
      <c r="AF511" s="199"/>
      <c r="AG511" s="199"/>
      <c r="AH511" s="199"/>
      <c r="AI511" s="199"/>
      <c r="AJ511" s="199"/>
      <c r="AK511" s="199"/>
      <c r="AL511" s="199"/>
      <c r="AM511" s="199"/>
      <c r="AN511" s="199"/>
      <c r="AO511" s="199"/>
      <c r="AP511" s="199"/>
      <c r="AQ511" s="199"/>
      <c r="AR511" s="199"/>
      <c r="AS511" s="199"/>
      <c r="AT511" s="199"/>
      <c r="AU511" s="199"/>
      <c r="AV511" s="199"/>
      <c r="AW511" s="199"/>
      <c r="AX511" s="199"/>
      <c r="AY511" s="199"/>
      <c r="AZ511" s="199"/>
      <c r="BA511" s="199"/>
      <c r="BB511" s="199"/>
      <c r="BC511" s="199"/>
      <c r="BD511" s="199"/>
      <c r="BE511" s="199"/>
      <c r="BF511" s="199"/>
      <c r="BG511" s="199"/>
      <c r="BH511" s="199"/>
      <c r="BI511" s="199"/>
      <c r="BJ511" s="199"/>
      <c r="BK511" s="199"/>
      <c r="BL511" s="199"/>
      <c r="BM511" s="199"/>
      <c r="BN511" s="199"/>
      <c r="BO511" s="199"/>
      <c r="BP511" s="199"/>
    </row>
    <row r="512" spans="2:71" ht="15.75">
      <c r="B512" s="17" t="s">
        <v>370</v>
      </c>
      <c r="C512" s="17"/>
      <c r="D512" s="17"/>
    </row>
    <row r="513" spans="1:72" ht="15.75" outlineLevel="1">
      <c r="B513" s="17"/>
      <c r="C513" s="17"/>
      <c r="D513" s="17"/>
    </row>
    <row r="514" spans="1:72" outlineLevel="1">
      <c r="C514" s="165" t="s">
        <v>371</v>
      </c>
      <c r="D514" s="166"/>
      <c r="G514" s="127" t="s">
        <v>349</v>
      </c>
      <c r="J514" s="23" t="s">
        <v>15</v>
      </c>
      <c r="R514" s="248">
        <v>1.6</v>
      </c>
      <c r="S514" s="248">
        <v>1.8</v>
      </c>
      <c r="T514" s="248">
        <v>2</v>
      </c>
      <c r="U514" s="255">
        <f>T514*(1+U516)</f>
        <v>2.1</v>
      </c>
      <c r="V514" s="255">
        <f t="shared" ref="V514:BN514" si="384">U514*(1+V516)</f>
        <v>2.2050000000000001</v>
      </c>
      <c r="W514" s="255">
        <f t="shared" si="384"/>
        <v>2.3152500000000003</v>
      </c>
      <c r="X514" s="255">
        <f t="shared" si="384"/>
        <v>2.4310125000000005</v>
      </c>
      <c r="Y514" s="255">
        <f t="shared" si="384"/>
        <v>2.5525631250000007</v>
      </c>
      <c r="Z514" s="255">
        <f t="shared" si="384"/>
        <v>2.6801912812500008</v>
      </c>
      <c r="AA514" s="255">
        <f t="shared" si="384"/>
        <v>2.7834642554717113</v>
      </c>
      <c r="AB514" s="255">
        <f t="shared" si="384"/>
        <v>2.8277745201641342</v>
      </c>
      <c r="AC514" s="255">
        <f t="shared" si="384"/>
        <v>2.8492664822741283</v>
      </c>
      <c r="AD514" s="255">
        <f t="shared" si="384"/>
        <v>2.8622021386486107</v>
      </c>
      <c r="AE514" s="255">
        <f t="shared" si="384"/>
        <v>2.8719741790850914</v>
      </c>
      <c r="AF514" s="255">
        <f t="shared" si="384"/>
        <v>2.8805901016223463</v>
      </c>
      <c r="AG514" s="255">
        <f t="shared" si="384"/>
        <v>2.8887929734570714</v>
      </c>
      <c r="AH514" s="255">
        <f t="shared" si="384"/>
        <v>2.8887929734570714</v>
      </c>
      <c r="AI514" s="255">
        <f t="shared" si="384"/>
        <v>2.8887929734570714</v>
      </c>
      <c r="AJ514" s="255">
        <f t="shared" si="384"/>
        <v>2.8887929734570714</v>
      </c>
      <c r="AK514" s="255">
        <f t="shared" si="384"/>
        <v>2.8887929734570714</v>
      </c>
      <c r="AL514" s="255">
        <f t="shared" si="384"/>
        <v>2.8887929734570714</v>
      </c>
      <c r="AM514" s="255">
        <f t="shared" si="384"/>
        <v>2.8887929734570714</v>
      </c>
      <c r="AN514" s="255">
        <f t="shared" si="384"/>
        <v>2.8887929734570714</v>
      </c>
      <c r="AO514" s="255">
        <f t="shared" si="384"/>
        <v>2.8887929734570714</v>
      </c>
      <c r="AP514" s="255">
        <f t="shared" si="384"/>
        <v>2.8887929734570714</v>
      </c>
      <c r="AQ514" s="255">
        <f t="shared" si="384"/>
        <v>2.8887929734570714</v>
      </c>
      <c r="AR514" s="255">
        <f t="shared" si="384"/>
        <v>2.8887929734570714</v>
      </c>
      <c r="AS514" s="255">
        <f t="shared" si="384"/>
        <v>2.8887929734570714</v>
      </c>
      <c r="AT514" s="255">
        <f t="shared" si="384"/>
        <v>2.8887929734570714</v>
      </c>
      <c r="AU514" s="255">
        <f t="shared" si="384"/>
        <v>2.8887929734570714</v>
      </c>
      <c r="AV514" s="255">
        <f t="shared" si="384"/>
        <v>2.8887929734570714</v>
      </c>
      <c r="AW514" s="255">
        <f t="shared" si="384"/>
        <v>2.8887929734570714</v>
      </c>
      <c r="AX514" s="255">
        <f t="shared" si="384"/>
        <v>2.8887929734570714</v>
      </c>
      <c r="AY514" s="255">
        <f t="shared" si="384"/>
        <v>2.8887929734570714</v>
      </c>
      <c r="AZ514" s="255">
        <f t="shared" si="384"/>
        <v>2.8887929734570714</v>
      </c>
      <c r="BA514" s="255">
        <f t="shared" si="384"/>
        <v>2.8887929734570714</v>
      </c>
      <c r="BB514" s="255">
        <f t="shared" si="384"/>
        <v>2.8887929734570714</v>
      </c>
      <c r="BC514" s="255">
        <f t="shared" si="384"/>
        <v>2.8887929734570714</v>
      </c>
      <c r="BD514" s="255">
        <f t="shared" si="384"/>
        <v>2.8887929734570714</v>
      </c>
      <c r="BE514" s="255">
        <f t="shared" si="384"/>
        <v>2.8887929734570714</v>
      </c>
      <c r="BF514" s="255">
        <f t="shared" si="384"/>
        <v>2.8887929734570714</v>
      </c>
      <c r="BG514" s="255">
        <f t="shared" si="384"/>
        <v>2.8887929734570714</v>
      </c>
      <c r="BH514" s="255">
        <f t="shared" si="384"/>
        <v>2.8887929734570714</v>
      </c>
      <c r="BI514" s="255">
        <f t="shared" si="384"/>
        <v>2.8887929734570714</v>
      </c>
      <c r="BJ514" s="255">
        <f t="shared" si="384"/>
        <v>2.8887929734570714</v>
      </c>
      <c r="BK514" s="255">
        <f t="shared" si="384"/>
        <v>2.8887929734570714</v>
      </c>
      <c r="BL514" s="255">
        <f t="shared" si="384"/>
        <v>2.8887929734570714</v>
      </c>
      <c r="BM514" s="255">
        <f t="shared" si="384"/>
        <v>2.8887929734570714</v>
      </c>
      <c r="BN514" s="255">
        <f t="shared" si="384"/>
        <v>2.8887929734570714</v>
      </c>
      <c r="BO514" s="255">
        <f>BN514*(1+BO516)</f>
        <v>2.8887929734570714</v>
      </c>
      <c r="BP514" s="255">
        <f>BO514*(1+BP516)</f>
        <v>2.8887929734570714</v>
      </c>
      <c r="BR514"/>
      <c r="BS514"/>
    </row>
    <row r="515" spans="1:72" outlineLevel="1">
      <c r="C515" s="165"/>
      <c r="D515" s="166" t="s">
        <v>508</v>
      </c>
      <c r="G515" s="127" t="s">
        <v>349</v>
      </c>
      <c r="J515" s="23"/>
      <c r="U515" s="225">
        <v>0.05</v>
      </c>
      <c r="V515" s="225">
        <v>0.05</v>
      </c>
      <c r="W515" s="225">
        <v>0.05</v>
      </c>
      <c r="X515" s="225">
        <v>0.05</v>
      </c>
      <c r="Y515" s="225">
        <v>0.05</v>
      </c>
      <c r="Z515" s="119">
        <v>0.05</v>
      </c>
      <c r="AA515" s="119">
        <v>3.8531941710348974E-2</v>
      </c>
      <c r="AB515" s="119">
        <v>1.5919106776858517E-2</v>
      </c>
      <c r="AC515" s="119">
        <v>7.6003096982239782E-3</v>
      </c>
      <c r="AD515" s="119">
        <v>4.5399952777172761E-3</v>
      </c>
      <c r="AE515" s="119">
        <v>3.4141685188923648E-3</v>
      </c>
      <c r="AF515" s="119">
        <v>3.0000000000000001E-3</v>
      </c>
      <c r="AG515" s="119">
        <v>2.8476359167190733E-3</v>
      </c>
      <c r="AH515" s="119">
        <v>0</v>
      </c>
      <c r="AI515" s="189">
        <f t="shared" ref="AI515:BP515" si="385">AH515</f>
        <v>0</v>
      </c>
      <c r="AJ515" s="189">
        <f t="shared" si="385"/>
        <v>0</v>
      </c>
      <c r="AK515" s="189">
        <f t="shared" si="385"/>
        <v>0</v>
      </c>
      <c r="AL515" s="189">
        <f t="shared" si="385"/>
        <v>0</v>
      </c>
      <c r="AM515" s="189">
        <f t="shared" si="385"/>
        <v>0</v>
      </c>
      <c r="AN515" s="189">
        <f t="shared" si="385"/>
        <v>0</v>
      </c>
      <c r="AO515" s="189">
        <f t="shared" si="385"/>
        <v>0</v>
      </c>
      <c r="AP515" s="189">
        <f t="shared" si="385"/>
        <v>0</v>
      </c>
      <c r="AQ515" s="189">
        <f t="shared" si="385"/>
        <v>0</v>
      </c>
      <c r="AR515" s="189">
        <f t="shared" si="385"/>
        <v>0</v>
      </c>
      <c r="AS515" s="189">
        <f t="shared" si="385"/>
        <v>0</v>
      </c>
      <c r="AT515" s="189">
        <f t="shared" si="385"/>
        <v>0</v>
      </c>
      <c r="AU515" s="189">
        <f t="shared" si="385"/>
        <v>0</v>
      </c>
      <c r="AV515" s="189">
        <f t="shared" si="385"/>
        <v>0</v>
      </c>
      <c r="AW515" s="189">
        <f t="shared" si="385"/>
        <v>0</v>
      </c>
      <c r="AX515" s="189">
        <f t="shared" si="385"/>
        <v>0</v>
      </c>
      <c r="AY515" s="189">
        <f t="shared" si="385"/>
        <v>0</v>
      </c>
      <c r="AZ515" s="189">
        <f t="shared" si="385"/>
        <v>0</v>
      </c>
      <c r="BA515" s="189">
        <f t="shared" si="385"/>
        <v>0</v>
      </c>
      <c r="BB515" s="189">
        <f t="shared" si="385"/>
        <v>0</v>
      </c>
      <c r="BC515" s="189">
        <f t="shared" si="385"/>
        <v>0</v>
      </c>
      <c r="BD515" s="189">
        <f t="shared" si="385"/>
        <v>0</v>
      </c>
      <c r="BE515" s="189">
        <f t="shared" si="385"/>
        <v>0</v>
      </c>
      <c r="BF515" s="189">
        <f t="shared" si="385"/>
        <v>0</v>
      </c>
      <c r="BG515" s="189">
        <f t="shared" si="385"/>
        <v>0</v>
      </c>
      <c r="BH515" s="189">
        <f t="shared" si="385"/>
        <v>0</v>
      </c>
      <c r="BI515" s="189">
        <f t="shared" si="385"/>
        <v>0</v>
      </c>
      <c r="BJ515" s="189">
        <f t="shared" si="385"/>
        <v>0</v>
      </c>
      <c r="BK515" s="189">
        <f t="shared" si="385"/>
        <v>0</v>
      </c>
      <c r="BL515" s="189">
        <f t="shared" si="385"/>
        <v>0</v>
      </c>
      <c r="BM515" s="189">
        <f t="shared" si="385"/>
        <v>0</v>
      </c>
      <c r="BN515" s="189">
        <f t="shared" si="385"/>
        <v>0</v>
      </c>
      <c r="BO515" s="189">
        <f t="shared" si="385"/>
        <v>0</v>
      </c>
      <c r="BP515" s="189">
        <f t="shared" si="385"/>
        <v>0</v>
      </c>
      <c r="BR515"/>
      <c r="BS515"/>
    </row>
    <row r="516" spans="1:72" outlineLevel="1">
      <c r="C516" s="165"/>
      <c r="D516" s="166" t="s">
        <v>509</v>
      </c>
      <c r="J516" s="23"/>
      <c r="R516" s="75"/>
      <c r="S516" s="75">
        <f>S514/R514-1</f>
        <v>0.125</v>
      </c>
      <c r="T516" s="75">
        <f>T514/S514-1</f>
        <v>0.11111111111111116</v>
      </c>
      <c r="U516" s="123">
        <v>0.05</v>
      </c>
      <c r="V516" s="123">
        <v>0.05</v>
      </c>
      <c r="W516" s="178">
        <f t="shared" ref="W516:AH516" si="386">W515*(1+INDEX(scenario.fixed.links, MATCH(scenario.fixed.links.selected, scenarios,0)))</f>
        <v>0.05</v>
      </c>
      <c r="X516" s="178">
        <f t="shared" si="386"/>
        <v>0.05</v>
      </c>
      <c r="Y516" s="178">
        <f t="shared" si="386"/>
        <v>0.05</v>
      </c>
      <c r="Z516" s="178">
        <f t="shared" si="386"/>
        <v>0.05</v>
      </c>
      <c r="AA516" s="178">
        <f t="shared" si="386"/>
        <v>3.8531941710348974E-2</v>
      </c>
      <c r="AB516" s="178">
        <f t="shared" si="386"/>
        <v>1.5919106776858517E-2</v>
      </c>
      <c r="AC516" s="178">
        <f t="shared" si="386"/>
        <v>7.6003096982239782E-3</v>
      </c>
      <c r="AD516" s="178">
        <f t="shared" si="386"/>
        <v>4.5399952777172761E-3</v>
      </c>
      <c r="AE516" s="178">
        <f t="shared" si="386"/>
        <v>3.4141685188923648E-3</v>
      </c>
      <c r="AF516" s="178">
        <f t="shared" si="386"/>
        <v>3.0000000000000001E-3</v>
      </c>
      <c r="AG516" s="178">
        <f t="shared" si="386"/>
        <v>2.8476359167190733E-3</v>
      </c>
      <c r="AH516" s="178">
        <f t="shared" si="386"/>
        <v>0</v>
      </c>
      <c r="AI516" s="189">
        <f t="shared" ref="AI516:BN516" si="387">AH516</f>
        <v>0</v>
      </c>
      <c r="AJ516" s="189">
        <f t="shared" si="387"/>
        <v>0</v>
      </c>
      <c r="AK516" s="189">
        <f t="shared" si="387"/>
        <v>0</v>
      </c>
      <c r="AL516" s="189">
        <f t="shared" si="387"/>
        <v>0</v>
      </c>
      <c r="AM516" s="189">
        <f t="shared" si="387"/>
        <v>0</v>
      </c>
      <c r="AN516" s="189">
        <f t="shared" si="387"/>
        <v>0</v>
      </c>
      <c r="AO516" s="189">
        <f t="shared" si="387"/>
        <v>0</v>
      </c>
      <c r="AP516" s="189">
        <f t="shared" si="387"/>
        <v>0</v>
      </c>
      <c r="AQ516" s="189">
        <f t="shared" si="387"/>
        <v>0</v>
      </c>
      <c r="AR516" s="189">
        <f t="shared" si="387"/>
        <v>0</v>
      </c>
      <c r="AS516" s="189">
        <f t="shared" si="387"/>
        <v>0</v>
      </c>
      <c r="AT516" s="189">
        <f t="shared" si="387"/>
        <v>0</v>
      </c>
      <c r="AU516" s="189">
        <f t="shared" si="387"/>
        <v>0</v>
      </c>
      <c r="AV516" s="189">
        <f t="shared" si="387"/>
        <v>0</v>
      </c>
      <c r="AW516" s="189">
        <f t="shared" si="387"/>
        <v>0</v>
      </c>
      <c r="AX516" s="189">
        <f t="shared" si="387"/>
        <v>0</v>
      </c>
      <c r="AY516" s="189">
        <f t="shared" si="387"/>
        <v>0</v>
      </c>
      <c r="AZ516" s="189">
        <f t="shared" si="387"/>
        <v>0</v>
      </c>
      <c r="BA516" s="189">
        <f t="shared" si="387"/>
        <v>0</v>
      </c>
      <c r="BB516" s="189">
        <f t="shared" si="387"/>
        <v>0</v>
      </c>
      <c r="BC516" s="189">
        <f t="shared" si="387"/>
        <v>0</v>
      </c>
      <c r="BD516" s="189">
        <f t="shared" si="387"/>
        <v>0</v>
      </c>
      <c r="BE516" s="189">
        <f t="shared" si="387"/>
        <v>0</v>
      </c>
      <c r="BF516" s="189">
        <f t="shared" si="387"/>
        <v>0</v>
      </c>
      <c r="BG516" s="189">
        <f t="shared" si="387"/>
        <v>0</v>
      </c>
      <c r="BH516" s="189">
        <f t="shared" si="387"/>
        <v>0</v>
      </c>
      <c r="BI516" s="189">
        <f t="shared" si="387"/>
        <v>0</v>
      </c>
      <c r="BJ516" s="189">
        <f t="shared" si="387"/>
        <v>0</v>
      </c>
      <c r="BK516" s="189">
        <f t="shared" si="387"/>
        <v>0</v>
      </c>
      <c r="BL516" s="189">
        <f t="shared" si="387"/>
        <v>0</v>
      </c>
      <c r="BM516" s="189">
        <f t="shared" si="387"/>
        <v>0</v>
      </c>
      <c r="BN516" s="189">
        <f t="shared" si="387"/>
        <v>0</v>
      </c>
      <c r="BO516" s="189">
        <f>BN516</f>
        <v>0</v>
      </c>
      <c r="BP516" s="189">
        <f>BO516</f>
        <v>0</v>
      </c>
      <c r="BR516"/>
      <c r="BS516"/>
    </row>
    <row r="517" spans="1:72" outlineLevel="1">
      <c r="C517" s="166" t="s">
        <v>372</v>
      </c>
      <c r="D517" s="166"/>
      <c r="J517" s="23" t="s">
        <v>15</v>
      </c>
      <c r="K517"/>
      <c r="R517" s="206">
        <f t="shared" ref="R517:AW517" si="388">R$514*R114</f>
        <v>95889.600000000006</v>
      </c>
      <c r="S517" s="206">
        <f t="shared" si="388"/>
        <v>155539.80000000002</v>
      </c>
      <c r="T517" s="206">
        <f t="shared" si="388"/>
        <v>180826.66</v>
      </c>
      <c r="U517" s="206">
        <f t="shared" si="388"/>
        <v>201449.28279000003</v>
      </c>
      <c r="V517" s="206">
        <f t="shared" si="388"/>
        <v>227104.97121238502</v>
      </c>
      <c r="W517" s="206">
        <f t="shared" si="388"/>
        <v>260375.48155369444</v>
      </c>
      <c r="X517" s="206">
        <f t="shared" si="388"/>
        <v>291575.54155110178</v>
      </c>
      <c r="Y517" s="206">
        <f t="shared" si="388"/>
        <v>337521.20034935256</v>
      </c>
      <c r="Z517" s="206">
        <f t="shared" si="388"/>
        <v>414267.13971762365</v>
      </c>
      <c r="AA517" s="206">
        <f t="shared" si="388"/>
        <v>453617.8553281629</v>
      </c>
      <c r="AB517" s="206">
        <f t="shared" si="388"/>
        <v>469025.10519418231</v>
      </c>
      <c r="AC517" s="206">
        <f t="shared" si="388"/>
        <v>481946.04336192383</v>
      </c>
      <c r="AD517" s="206">
        <f t="shared" si="388"/>
        <v>494671.76637798571</v>
      </c>
      <c r="AE517" s="206">
        <f t="shared" si="388"/>
        <v>507098.4247630933</v>
      </c>
      <c r="AF517" s="206">
        <f t="shared" si="388"/>
        <v>519743.0445107437</v>
      </c>
      <c r="AG517" s="206">
        <f t="shared" si="388"/>
        <v>532723.38553704135</v>
      </c>
      <c r="AH517" s="206">
        <f t="shared" si="388"/>
        <v>533608.07838516252</v>
      </c>
      <c r="AI517" s="206">
        <f t="shared" si="388"/>
        <v>534908.03522321826</v>
      </c>
      <c r="AJ517" s="206">
        <f t="shared" si="388"/>
        <v>535160.80460839567</v>
      </c>
      <c r="AK517" s="206">
        <f t="shared" si="388"/>
        <v>535233.02443273214</v>
      </c>
      <c r="AL517" s="206">
        <f t="shared" si="388"/>
        <v>535738.56320308719</v>
      </c>
      <c r="AM517" s="206">
        <f t="shared" si="388"/>
        <v>535810.78302742355</v>
      </c>
      <c r="AN517" s="206">
        <f t="shared" si="388"/>
        <v>535919.11276392825</v>
      </c>
      <c r="AO517" s="206">
        <f t="shared" si="388"/>
        <v>536027.44250043284</v>
      </c>
      <c r="AP517" s="206">
        <f t="shared" si="388"/>
        <v>536099.66232476931</v>
      </c>
      <c r="AQ517" s="206">
        <f t="shared" si="388"/>
        <v>536587.14613904012</v>
      </c>
      <c r="AR517" s="206">
        <f t="shared" si="388"/>
        <v>536695.47587554483</v>
      </c>
      <c r="AS517" s="206">
        <f t="shared" si="388"/>
        <v>536767.69569988118</v>
      </c>
      <c r="AT517" s="206">
        <f t="shared" si="388"/>
        <v>536894.08039247</v>
      </c>
      <c r="AU517" s="206">
        <f t="shared" si="388"/>
        <v>536966.30021680635</v>
      </c>
      <c r="AV517" s="206">
        <f t="shared" si="388"/>
        <v>537074.62995331106</v>
      </c>
      <c r="AW517" s="206">
        <f t="shared" si="388"/>
        <v>537526.00385541376</v>
      </c>
      <c r="AX517" s="206">
        <f t="shared" ref="AX517:BP517" si="389">AX$514*AX114</f>
        <v>537598.22367975011</v>
      </c>
      <c r="AY517" s="206">
        <f t="shared" si="389"/>
        <v>537670.44350408658</v>
      </c>
      <c r="AZ517" s="206">
        <f t="shared" si="389"/>
        <v>537742.66332842293</v>
      </c>
      <c r="BA517" s="206">
        <f t="shared" si="389"/>
        <v>537796.82819667528</v>
      </c>
      <c r="BB517" s="206">
        <f t="shared" si="389"/>
        <v>537887.10297709587</v>
      </c>
      <c r="BC517" s="206">
        <f t="shared" si="389"/>
        <v>538464.86157178727</v>
      </c>
      <c r="BD517" s="206">
        <f t="shared" si="389"/>
        <v>538519.02644003951</v>
      </c>
      <c r="BE517" s="206">
        <f t="shared" si="389"/>
        <v>538591.24626437598</v>
      </c>
      <c r="BF517" s="206">
        <f t="shared" si="389"/>
        <v>538645.41113262833</v>
      </c>
      <c r="BG517" s="206">
        <f t="shared" si="389"/>
        <v>538663.46608871245</v>
      </c>
      <c r="BH517" s="206">
        <f t="shared" si="389"/>
        <v>538735.6859130488</v>
      </c>
      <c r="BI517" s="206">
        <f t="shared" si="389"/>
        <v>538789.85078130115</v>
      </c>
      <c r="BJ517" s="206">
        <f t="shared" si="389"/>
        <v>538807.90573738527</v>
      </c>
      <c r="BK517" s="206">
        <f t="shared" si="389"/>
        <v>538807.90573738527</v>
      </c>
      <c r="BL517" s="206">
        <f t="shared" si="389"/>
        <v>538844.0156495535</v>
      </c>
      <c r="BM517" s="206">
        <f t="shared" si="389"/>
        <v>538862.07060563762</v>
      </c>
      <c r="BN517" s="206">
        <f t="shared" si="389"/>
        <v>538916.23547388986</v>
      </c>
      <c r="BO517" s="206">
        <f t="shared" si="389"/>
        <v>538916.23547388986</v>
      </c>
      <c r="BP517" s="206">
        <f t="shared" si="389"/>
        <v>539313.44450774021</v>
      </c>
      <c r="BR517"/>
      <c r="BS517"/>
    </row>
    <row r="518" spans="1:72" outlineLevel="1">
      <c r="K518"/>
      <c r="BR518"/>
      <c r="BS518"/>
    </row>
    <row r="519" spans="1:72" outlineLevel="1">
      <c r="E519" s="63"/>
      <c r="G519" s="118"/>
      <c r="O519" s="242"/>
      <c r="T519" s="149"/>
      <c r="U519" s="149"/>
      <c r="V519" s="149"/>
      <c r="W519" s="149"/>
      <c r="X519" s="149"/>
      <c r="Y519" s="149"/>
      <c r="Z519" s="149"/>
      <c r="AA519" s="149"/>
      <c r="AB519" s="149"/>
      <c r="AC519" s="149"/>
      <c r="AD519" s="149"/>
      <c r="AE519" s="149"/>
      <c r="AF519" s="149"/>
      <c r="AG519" s="149"/>
      <c r="AH519" s="149"/>
      <c r="AI519" s="149"/>
      <c r="AJ519" s="149"/>
      <c r="AK519" s="149"/>
      <c r="AL519" s="149"/>
      <c r="AM519" s="149"/>
      <c r="AN519" s="149"/>
      <c r="AO519" s="149"/>
      <c r="AP519" s="149"/>
      <c r="AQ519" s="149"/>
      <c r="AR519" s="149"/>
      <c r="AS519" s="149"/>
      <c r="AT519" s="149"/>
      <c r="AU519" s="149"/>
      <c r="AV519" s="149"/>
      <c r="AW519" s="149"/>
      <c r="AX519" s="149"/>
      <c r="AY519" s="149"/>
      <c r="AZ519" s="149"/>
      <c r="BA519" s="149"/>
      <c r="BB519" s="149"/>
      <c r="BC519" s="149"/>
      <c r="BD519" s="149"/>
      <c r="BE519" s="149"/>
      <c r="BF519" s="149"/>
      <c r="BG519" s="149"/>
      <c r="BH519" s="149"/>
      <c r="BI519" s="149"/>
      <c r="BJ519" s="149"/>
      <c r="BK519" s="149"/>
      <c r="BL519" s="149"/>
      <c r="BM519" s="149"/>
      <c r="BN519" s="149"/>
      <c r="BO519" s="149"/>
      <c r="BP519" s="149"/>
      <c r="BQ519" s="14"/>
    </row>
    <row r="522" spans="1:72" s="89" customFormat="1" ht="18" customHeight="1">
      <c r="A522" s="274">
        <v>4</v>
      </c>
      <c r="B522" s="87" t="s">
        <v>303</v>
      </c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95"/>
      <c r="BS522" s="95"/>
      <c r="BT522" s="88"/>
    </row>
    <row r="523" spans="1:72" outlineLevel="1"/>
    <row r="524" spans="1:72" ht="15.75" outlineLevel="1">
      <c r="B524" s="17" t="s">
        <v>463</v>
      </c>
      <c r="C524" s="17"/>
      <c r="D524" s="17"/>
    </row>
    <row r="525" spans="1:72" outlineLevel="1">
      <c r="E525" s="53" t="s">
        <v>464</v>
      </c>
      <c r="I525" s="53" t="s">
        <v>410</v>
      </c>
      <c r="J525" s="53" t="s">
        <v>85</v>
      </c>
      <c r="R525" s="212">
        <f t="shared" ref="R525:AX525" si="390">AVERAGE(Q47:R47)</f>
        <v>19686661.5</v>
      </c>
      <c r="S525" s="212">
        <f t="shared" si="390"/>
        <v>19929601</v>
      </c>
      <c r="T525" s="212">
        <f t="shared" si="390"/>
        <v>20272928</v>
      </c>
      <c r="U525" s="212">
        <f t="shared" si="390"/>
        <v>20099505</v>
      </c>
      <c r="V525" s="212">
        <f t="shared" si="390"/>
        <v>19895810</v>
      </c>
      <c r="W525" s="212">
        <f t="shared" si="390"/>
        <v>20068693.5</v>
      </c>
      <c r="X525" s="212">
        <f t="shared" si="390"/>
        <v>20292324</v>
      </c>
      <c r="Y525" s="212">
        <f t="shared" si="390"/>
        <v>20225819.2425288</v>
      </c>
      <c r="Z525" s="212">
        <f t="shared" si="390"/>
        <v>19504825.7425288</v>
      </c>
      <c r="AA525" s="212">
        <f t="shared" si="390"/>
        <v>19446573.499995001</v>
      </c>
      <c r="AB525" s="212">
        <f t="shared" si="390"/>
        <v>19868602.940577045</v>
      </c>
      <c r="AC525" s="212">
        <f t="shared" si="390"/>
        <v>20109629.584700115</v>
      </c>
      <c r="AD525" s="212">
        <f t="shared" si="390"/>
        <v>20347704.737621963</v>
      </c>
      <c r="AE525" s="212">
        <f t="shared" si="390"/>
        <v>20583472.525996879</v>
      </c>
      <c r="AF525" s="212">
        <f t="shared" si="390"/>
        <v>20816997.761787839</v>
      </c>
      <c r="AG525" s="212">
        <f t="shared" si="390"/>
        <v>21046584.529909179</v>
      </c>
      <c r="AH525" s="212">
        <f t="shared" si="390"/>
        <v>21270483.995475411</v>
      </c>
      <c r="AI525" s="212">
        <f t="shared" si="390"/>
        <v>21488897.919225428</v>
      </c>
      <c r="AJ525" s="212">
        <f t="shared" si="390"/>
        <v>21701974.228217646</v>
      </c>
      <c r="AK525" s="212">
        <f t="shared" si="390"/>
        <v>21910368.131538998</v>
      </c>
      <c r="AL525" s="212">
        <f t="shared" si="390"/>
        <v>22113730.600406203</v>
      </c>
      <c r="AM525" s="212">
        <f t="shared" si="390"/>
        <v>22309936.290138941</v>
      </c>
      <c r="AN525" s="212">
        <f t="shared" si="390"/>
        <v>22498935.125572823</v>
      </c>
      <c r="AO525" s="212">
        <f t="shared" si="390"/>
        <v>22682111.90891647</v>
      </c>
      <c r="AP525" s="212">
        <f t="shared" si="390"/>
        <v>22862182.607165109</v>
      </c>
      <c r="AQ525" s="212">
        <f t="shared" si="390"/>
        <v>23040131.319433481</v>
      </c>
      <c r="AR525" s="212">
        <f t="shared" si="390"/>
        <v>23212833.335108116</v>
      </c>
      <c r="AS525" s="212">
        <f t="shared" si="390"/>
        <v>23378371.447133027</v>
      </c>
      <c r="AT525" s="212">
        <f t="shared" si="390"/>
        <v>23537547.570589919</v>
      </c>
      <c r="AU525" s="212">
        <f t="shared" si="390"/>
        <v>23690984.082775991</v>
      </c>
      <c r="AV525" s="212">
        <f t="shared" si="390"/>
        <v>23838363.433868308</v>
      </c>
      <c r="AW525" s="212">
        <f t="shared" si="390"/>
        <v>23978973.274119835</v>
      </c>
      <c r="AX525" s="212">
        <f t="shared" si="390"/>
        <v>24112698.288162183</v>
      </c>
      <c r="AY525" s="212">
        <f t="shared" ref="AY525:BP525" si="391">AVERAGE(AX47:AY47)</f>
        <v>24239999.737468924</v>
      </c>
      <c r="AZ525" s="212">
        <f t="shared" si="391"/>
        <v>24361206.062193461</v>
      </c>
      <c r="BA525" s="212">
        <f t="shared" si="391"/>
        <v>24475909.027611498</v>
      </c>
      <c r="BB525" s="212">
        <f t="shared" si="391"/>
        <v>24583416.436176307</v>
      </c>
      <c r="BC525" s="212">
        <f t="shared" si="391"/>
        <v>24683556.281733792</v>
      </c>
      <c r="BD525" s="212">
        <f t="shared" si="391"/>
        <v>24776686.723843861</v>
      </c>
      <c r="BE525" s="212">
        <f t="shared" si="391"/>
        <v>24863123.78564762</v>
      </c>
      <c r="BF525" s="212">
        <f t="shared" si="391"/>
        <v>24942609.356135137</v>
      </c>
      <c r="BG525" s="212">
        <f t="shared" si="391"/>
        <v>25014633.93068666</v>
      </c>
      <c r="BH525" s="212">
        <f t="shared" si="391"/>
        <v>25079101.3283462</v>
      </c>
      <c r="BI525" s="212">
        <f t="shared" si="391"/>
        <v>25136365.841079671</v>
      </c>
      <c r="BJ525" s="212">
        <f t="shared" si="391"/>
        <v>25175875.145780541</v>
      </c>
      <c r="BK525" s="212">
        <f t="shared" si="391"/>
        <v>25201122.977016203</v>
      </c>
      <c r="BL525" s="212">
        <f t="shared" si="391"/>
        <v>25226406.607875511</v>
      </c>
      <c r="BM525" s="212">
        <f t="shared" si="391"/>
        <v>25251726.089119785</v>
      </c>
      <c r="BN525" s="212">
        <f t="shared" si="391"/>
        <v>25277081.471582308</v>
      </c>
      <c r="BO525" s="212">
        <f t="shared" si="391"/>
        <v>25302472.806168452</v>
      </c>
      <c r="BP525" s="212">
        <f t="shared" si="391"/>
        <v>25327900.143855762</v>
      </c>
      <c r="BQ525" s="19" t="s">
        <v>98</v>
      </c>
    </row>
    <row r="526" spans="1:72" outlineLevel="1"/>
    <row r="527" spans="1:72" ht="15.75" outlineLevel="1">
      <c r="B527" s="17" t="s">
        <v>465</v>
      </c>
      <c r="C527" s="17"/>
      <c r="D527" s="17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28"/>
      <c r="AC527" s="128"/>
      <c r="AD527" s="128"/>
      <c r="AE527" s="128"/>
      <c r="AF527" s="128"/>
    </row>
    <row r="528" spans="1:72" outlineLevel="1">
      <c r="D528">
        <v>1</v>
      </c>
      <c r="E528" s="51" t="str">
        <f t="array" ref="E528:E557">Fixed.Retail.Services</f>
        <v>Llamadas salientes Local on-net</v>
      </c>
      <c r="J528" s="51" t="str">
        <f t="array" ref="J528:J557">Fixed.Retail.Services.Units</f>
        <v>Minutos</v>
      </c>
      <c r="R528" s="213">
        <f>R$322*R286</f>
        <v>115672979824.64894</v>
      </c>
      <c r="S528" s="213">
        <f>S$322*S286</f>
        <v>113537946340.65126</v>
      </c>
      <c r="T528" s="213">
        <f t="shared" ref="T528:BN528" si="392">T$322*T286</f>
        <v>100793711633.44609</v>
      </c>
      <c r="U528" s="213">
        <f t="shared" si="392"/>
        <v>78548232166.2258</v>
      </c>
      <c r="V528" s="213">
        <f t="shared" si="392"/>
        <v>67516782885.05471</v>
      </c>
      <c r="W528" s="213">
        <f t="shared" si="392"/>
        <v>55350034221.256966</v>
      </c>
      <c r="X528" s="213">
        <f t="shared" si="392"/>
        <v>46570547727.956337</v>
      </c>
      <c r="Y528" s="213">
        <f t="shared" si="392"/>
        <v>42090233482.74041</v>
      </c>
      <c r="Z528" s="213">
        <f t="shared" si="392"/>
        <v>41544854934.459091</v>
      </c>
      <c r="AA528" s="213">
        <f t="shared" si="392"/>
        <v>34840804453.497971</v>
      </c>
      <c r="AB528" s="213">
        <f t="shared" si="392"/>
        <v>30456060639.326809</v>
      </c>
      <c r="AC528" s="213">
        <f t="shared" si="392"/>
        <v>26361732505.705746</v>
      </c>
      <c r="AD528" s="213">
        <f t="shared" si="392"/>
        <v>22901726176.611668</v>
      </c>
      <c r="AE528" s="213">
        <f t="shared" si="392"/>
        <v>19818646362.168591</v>
      </c>
      <c r="AF528" s="213">
        <f t="shared" si="392"/>
        <v>17080217814.360317</v>
      </c>
      <c r="AG528" s="213">
        <f t="shared" si="392"/>
        <v>14654984103.721451</v>
      </c>
      <c r="AH528" s="213">
        <f t="shared" si="392"/>
        <v>12514532250.916716</v>
      </c>
      <c r="AI528" s="213">
        <f t="shared" si="392"/>
        <v>10634417301.874987</v>
      </c>
      <c r="AJ528" s="213">
        <f t="shared" si="392"/>
        <v>10706724573.53108</v>
      </c>
      <c r="AK528" s="213">
        <f t="shared" si="392"/>
        <v>10815760374.266161</v>
      </c>
      <c r="AL528" s="213">
        <f t="shared" si="392"/>
        <v>10922134469.457767</v>
      </c>
      <c r="AM528" s="213">
        <f t="shared" si="392"/>
        <v>11024429295.886587</v>
      </c>
      <c r="AN528" s="213">
        <f t="shared" si="392"/>
        <v>11122616832.024797</v>
      </c>
      <c r="AO528" s="213">
        <f t="shared" si="392"/>
        <v>11217656203.424562</v>
      </c>
      <c r="AP528" s="213">
        <f t="shared" si="392"/>
        <v>11311400082.590681</v>
      </c>
      <c r="AQ528" s="213">
        <f t="shared" si="392"/>
        <v>11404464693.1329</v>
      </c>
      <c r="AR528" s="213">
        <f t="shared" si="392"/>
        <v>11494687469.036175</v>
      </c>
      <c r="AS528" s="213">
        <f t="shared" si="392"/>
        <v>11580785317.493105</v>
      </c>
      <c r="AT528" s="213">
        <f t="shared" si="392"/>
        <v>11663323272.664051</v>
      </c>
      <c r="AU528" s="213">
        <f t="shared" si="392"/>
        <v>11742728414.043669</v>
      </c>
      <c r="AV528" s="213">
        <f t="shared" si="392"/>
        <v>11818788615.958666</v>
      </c>
      <c r="AW528" s="213">
        <f t="shared" si="392"/>
        <v>11891024509.730574</v>
      </c>
      <c r="AX528" s="213">
        <f t="shared" si="392"/>
        <v>11959362334.696417</v>
      </c>
      <c r="AY528" s="213">
        <f t="shared" si="392"/>
        <v>12024117202.353254</v>
      </c>
      <c r="AZ528" s="213">
        <f t="shared" si="392"/>
        <v>12085509599.393587</v>
      </c>
      <c r="BA528" s="213">
        <f t="shared" si="392"/>
        <v>12143258282.426916</v>
      </c>
      <c r="BB528" s="213">
        <f t="shared" si="392"/>
        <v>12196891553.463282</v>
      </c>
      <c r="BC528" s="213">
        <f t="shared" si="392"/>
        <v>12246291723.474068</v>
      </c>
      <c r="BD528" s="213">
        <f t="shared" si="392"/>
        <v>12291698636.204464</v>
      </c>
      <c r="BE528" s="213">
        <f t="shared" si="392"/>
        <v>12333319851.604589</v>
      </c>
      <c r="BF528" s="213">
        <f t="shared" si="392"/>
        <v>12370971083.069189</v>
      </c>
      <c r="BG528" s="213">
        <f t="shared" si="392"/>
        <v>12404298309.646166</v>
      </c>
      <c r="BH528" s="213">
        <f t="shared" si="392"/>
        <v>12433228678.363863</v>
      </c>
      <c r="BI528" s="213">
        <f t="shared" si="392"/>
        <v>12458335293.077585</v>
      </c>
      <c r="BJ528" s="213">
        <f t="shared" si="392"/>
        <v>12475616627.009953</v>
      </c>
      <c r="BK528" s="213">
        <f t="shared" si="392"/>
        <v>12486739140.457426</v>
      </c>
      <c r="BL528" s="213">
        <f t="shared" si="392"/>
        <v>12497878378.417166</v>
      </c>
      <c r="BM528" s="213">
        <f t="shared" si="392"/>
        <v>12509034364.860842</v>
      </c>
      <c r="BN528" s="213">
        <f t="shared" si="392"/>
        <v>12520207123.795044</v>
      </c>
      <c r="BO528" s="213">
        <f>BO$322*BO286</f>
        <v>12531396679.261309</v>
      </c>
      <c r="BP528" s="213">
        <f>BP$322*BP286</f>
        <v>12542603055.336157</v>
      </c>
      <c r="BR528" s="305"/>
      <c r="BS528" s="305"/>
    </row>
    <row r="529" spans="4:71" outlineLevel="1">
      <c r="D529">
        <v>2</v>
      </c>
      <c r="E529" s="51" t="str">
        <v>Llamadas salientes Larga Distancia on-net</v>
      </c>
      <c r="J529" s="51" t="str">
        <v>Minutos</v>
      </c>
      <c r="R529" s="213">
        <f>R$322*R287</f>
        <v>23925448527.601727</v>
      </c>
      <c r="S529" s="213">
        <f t="shared" ref="S529:BN529" si="393">S$322*S287</f>
        <v>26266034889.6703</v>
      </c>
      <c r="T529" s="213">
        <f t="shared" si="393"/>
        <v>26797769373.800903</v>
      </c>
      <c r="U529" s="213">
        <f t="shared" si="393"/>
        <v>23027977975.20203</v>
      </c>
      <c r="V529" s="213">
        <f t="shared" si="393"/>
        <v>23779466337.742123</v>
      </c>
      <c r="W529" s="213">
        <f t="shared" si="393"/>
        <v>21374356146.528465</v>
      </c>
      <c r="X529" s="213">
        <f t="shared" si="393"/>
        <v>19183034339.289909</v>
      </c>
      <c r="Y529" s="213">
        <f t="shared" si="393"/>
        <v>20343354960.557907</v>
      </c>
      <c r="Z529" s="213">
        <f t="shared" si="393"/>
        <v>21912178195.158901</v>
      </c>
      <c r="AA529" s="213">
        <f t="shared" si="393"/>
        <v>18376232552.794525</v>
      </c>
      <c r="AB529" s="213">
        <f t="shared" si="393"/>
        <v>16063568615.278957</v>
      </c>
      <c r="AC529" s="213">
        <f t="shared" si="393"/>
        <v>13904079845.974264</v>
      </c>
      <c r="AD529" s="213">
        <f t="shared" si="393"/>
        <v>12079154103.446234</v>
      </c>
      <c r="AE529" s="213">
        <f t="shared" si="393"/>
        <v>10453032303.513327</v>
      </c>
      <c r="AF529" s="213">
        <f t="shared" si="393"/>
        <v>9008691375.8834534</v>
      </c>
      <c r="AG529" s="213">
        <f t="shared" si="393"/>
        <v>7729540123.1889381</v>
      </c>
      <c r="AH529" s="213">
        <f t="shared" si="393"/>
        <v>6600592567.8103571</v>
      </c>
      <c r="AI529" s="213">
        <f t="shared" si="393"/>
        <v>5608955604.4420347</v>
      </c>
      <c r="AJ529" s="213">
        <f t="shared" si="393"/>
        <v>5647092933.9340658</v>
      </c>
      <c r="AK529" s="213">
        <f t="shared" si="393"/>
        <v>5704602146.5460281</v>
      </c>
      <c r="AL529" s="213">
        <f t="shared" si="393"/>
        <v>5760707484.5683765</v>
      </c>
      <c r="AM529" s="213">
        <f t="shared" si="393"/>
        <v>5814661276.6489439</v>
      </c>
      <c r="AN529" s="213">
        <f t="shared" si="393"/>
        <v>5866448743.2750349</v>
      </c>
      <c r="AO529" s="213">
        <f t="shared" si="393"/>
        <v>5916575760.0850077</v>
      </c>
      <c r="AP529" s="213">
        <f t="shared" si="393"/>
        <v>5966019489.9580336</v>
      </c>
      <c r="AQ529" s="213">
        <f t="shared" si="393"/>
        <v>6015104950.3136253</v>
      </c>
      <c r="AR529" s="213">
        <f t="shared" si="393"/>
        <v>6062691529.8304701</v>
      </c>
      <c r="AS529" s="213">
        <f t="shared" si="393"/>
        <v>6108102481.4533443</v>
      </c>
      <c r="AT529" s="213">
        <f t="shared" si="393"/>
        <v>6151635823.5344038</v>
      </c>
      <c r="AU529" s="213">
        <f t="shared" si="393"/>
        <v>6193516812.4141788</v>
      </c>
      <c r="AV529" s="213">
        <f t="shared" si="393"/>
        <v>6233633565.7534428</v>
      </c>
      <c r="AW529" s="213">
        <f t="shared" si="393"/>
        <v>6271733248.1067381</v>
      </c>
      <c r="AX529" s="213">
        <f t="shared" si="393"/>
        <v>6307776955.5762539</v>
      </c>
      <c r="AY529" s="213">
        <f t="shared" si="393"/>
        <v>6341930888.7489424</v>
      </c>
      <c r="AZ529" s="213">
        <f t="shared" si="393"/>
        <v>6374311339.8516836</v>
      </c>
      <c r="BA529" s="213">
        <f t="shared" si="393"/>
        <v>6404769971.495923</v>
      </c>
      <c r="BB529" s="213">
        <f t="shared" si="393"/>
        <v>6433057994.0198221</v>
      </c>
      <c r="BC529" s="213">
        <f t="shared" si="393"/>
        <v>6459113334.2022629</v>
      </c>
      <c r="BD529" s="213">
        <f t="shared" si="393"/>
        <v>6483062493.8421297</v>
      </c>
      <c r="BE529" s="213">
        <f t="shared" si="393"/>
        <v>6505014947.1600056</v>
      </c>
      <c r="BF529" s="213">
        <f t="shared" si="393"/>
        <v>6524873495.0938244</v>
      </c>
      <c r="BG529" s="213">
        <f t="shared" si="393"/>
        <v>6542451414.8785295</v>
      </c>
      <c r="BH529" s="213">
        <f t="shared" si="393"/>
        <v>6557710281.3637753</v>
      </c>
      <c r="BI529" s="213">
        <f t="shared" si="393"/>
        <v>6570952369.134985</v>
      </c>
      <c r="BJ529" s="213">
        <f t="shared" si="393"/>
        <v>6580067136.0338821</v>
      </c>
      <c r="BK529" s="213">
        <f t="shared" si="393"/>
        <v>6585933530.2486067</v>
      </c>
      <c r="BL529" s="213">
        <f t="shared" si="393"/>
        <v>6591808745.5434284</v>
      </c>
      <c r="BM529" s="213">
        <f t="shared" si="393"/>
        <v>6597692794.5618267</v>
      </c>
      <c r="BN529" s="213">
        <f t="shared" si="393"/>
        <v>6603585689.9656992</v>
      </c>
      <c r="BO529" s="213">
        <f>BO$322*BO287</f>
        <v>6609487444.4353733</v>
      </c>
      <c r="BP529" s="213">
        <f>BP$322*BP287</f>
        <v>6615398070.669631</v>
      </c>
      <c r="BR529" s="305"/>
      <c r="BS529" s="305"/>
    </row>
    <row r="530" spans="4:71" outlineLevel="1">
      <c r="D530">
        <v>3</v>
      </c>
      <c r="E530" s="51" t="str">
        <v>Llamadas salientes Local a otros operadores fijos</v>
      </c>
      <c r="J530" s="51" t="str">
        <v>Minutos</v>
      </c>
      <c r="R530" s="213">
        <f>R370</f>
        <v>0</v>
      </c>
      <c r="S530" s="213">
        <f t="shared" ref="S530:BN530" si="394">S370</f>
        <v>0</v>
      </c>
      <c r="T530" s="213">
        <f t="shared" si="394"/>
        <v>0</v>
      </c>
      <c r="U530" s="213">
        <f t="shared" si="394"/>
        <v>9854291226.7118664</v>
      </c>
      <c r="V530" s="213">
        <f t="shared" si="394"/>
        <v>17091566745.125046</v>
      </c>
      <c r="W530" s="213">
        <f t="shared" si="394"/>
        <v>20965234291.730137</v>
      </c>
      <c r="X530" s="213">
        <f t="shared" si="394"/>
        <v>22986110071.844604</v>
      </c>
      <c r="Y530" s="213">
        <f t="shared" si="394"/>
        <v>24688505748.85112</v>
      </c>
      <c r="Z530" s="213">
        <f t="shared" si="394"/>
        <v>24365840668.507946</v>
      </c>
      <c r="AA530" s="213">
        <f t="shared" si="394"/>
        <v>18759896187.234528</v>
      </c>
      <c r="AB530" s="213">
        <f t="shared" si="394"/>
        <v>16398798992.727398</v>
      </c>
      <c r="AC530" s="213">
        <f t="shared" si="394"/>
        <v>14194207448.106703</v>
      </c>
      <c r="AD530" s="213">
        <f t="shared" si="394"/>
        <v>12331193189.003693</v>
      </c>
      <c r="AE530" s="213">
        <f t="shared" si="394"/>
        <v>10671139153.232952</v>
      </c>
      <c r="AF530" s="213">
        <f t="shared" si="394"/>
        <v>9196660920.0581818</v>
      </c>
      <c r="AG530" s="213">
        <f t="shared" si="394"/>
        <v>7890819592.8219748</v>
      </c>
      <c r="AH530" s="213">
        <f t="shared" si="394"/>
        <v>6738316133.50455</v>
      </c>
      <c r="AI530" s="213">
        <f t="shared" si="394"/>
        <v>5725988326.6019964</v>
      </c>
      <c r="AJ530" s="213">
        <f t="shared" si="394"/>
        <v>5764921402.0057478</v>
      </c>
      <c r="AK530" s="213">
        <f t="shared" si="394"/>
        <v>5823630562.8126135</v>
      </c>
      <c r="AL530" s="213">
        <f t="shared" si="394"/>
        <v>5880906557.1510925</v>
      </c>
      <c r="AM530" s="213">
        <f t="shared" si="394"/>
        <v>5935986112.9509621</v>
      </c>
      <c r="AN530" s="213">
        <f t="shared" si="394"/>
        <v>5988854142.2322769</v>
      </c>
      <c r="AO530" s="213">
        <f t="shared" si="394"/>
        <v>6040027075.8713102</v>
      </c>
      <c r="AP530" s="213">
        <f t="shared" si="394"/>
        <v>6090502465.567667</v>
      </c>
      <c r="AQ530" s="213">
        <f t="shared" si="394"/>
        <v>6140612110.3350868</v>
      </c>
      <c r="AR530" s="213">
        <f t="shared" si="394"/>
        <v>6189191599.6181059</v>
      </c>
      <c r="AS530" s="213">
        <f t="shared" si="394"/>
        <v>6235550065.8095455</v>
      </c>
      <c r="AT530" s="213">
        <f t="shared" si="394"/>
        <v>6279991745.5132952</v>
      </c>
      <c r="AU530" s="213">
        <f t="shared" si="394"/>
        <v>6322746595.1181231</v>
      </c>
      <c r="AV530" s="213">
        <f t="shared" si="394"/>
        <v>6363700397.82269</v>
      </c>
      <c r="AW530" s="213">
        <f t="shared" si="394"/>
        <v>6402595042.6860971</v>
      </c>
      <c r="AX530" s="213">
        <f t="shared" si="394"/>
        <v>6439390814.0677977</v>
      </c>
      <c r="AY530" s="213">
        <f t="shared" si="394"/>
        <v>6474257380.3851233</v>
      </c>
      <c r="AZ530" s="213">
        <f t="shared" si="394"/>
        <v>6507313460.3408413</v>
      </c>
      <c r="BA530" s="213">
        <f t="shared" si="394"/>
        <v>6538407621.437582</v>
      </c>
      <c r="BB530" s="213">
        <f t="shared" si="394"/>
        <v>6567285882.9346857</v>
      </c>
      <c r="BC530" s="213">
        <f t="shared" si="394"/>
        <v>6593884876.4326887</v>
      </c>
      <c r="BD530" s="213">
        <f t="shared" si="394"/>
        <v>6618333743.2324667</v>
      </c>
      <c r="BE530" s="213">
        <f t="shared" si="394"/>
        <v>6640744241.7705317</v>
      </c>
      <c r="BF530" s="213">
        <f t="shared" si="394"/>
        <v>6661017144.894145</v>
      </c>
      <c r="BG530" s="213">
        <f t="shared" si="394"/>
        <v>6678961833.8058214</v>
      </c>
      <c r="BH530" s="213">
        <f t="shared" si="394"/>
        <v>6694539081.6017046</v>
      </c>
      <c r="BI530" s="213">
        <f t="shared" si="394"/>
        <v>6708057469.9267111</v>
      </c>
      <c r="BJ530" s="213">
        <f t="shared" si="394"/>
        <v>6717362419.4603567</v>
      </c>
      <c r="BK530" s="213">
        <f t="shared" si="394"/>
        <v>6723351217.9362764</v>
      </c>
      <c r="BL530" s="213">
        <f t="shared" si="394"/>
        <v>6729349021.5470552</v>
      </c>
      <c r="BM530" s="213">
        <f t="shared" si="394"/>
        <v>6735355843.1999846</v>
      </c>
      <c r="BN530" s="213">
        <f t="shared" si="394"/>
        <v>6741371695.8211536</v>
      </c>
      <c r="BO530" s="213">
        <f>BO370</f>
        <v>6747396592.3554726</v>
      </c>
      <c r="BP530" s="213">
        <f>BP370</f>
        <v>6753430545.7666855</v>
      </c>
      <c r="BR530" s="305"/>
      <c r="BS530" s="305"/>
    </row>
    <row r="531" spans="4:71" outlineLevel="1">
      <c r="D531">
        <v>4</v>
      </c>
      <c r="E531" s="51" t="str">
        <v>Llamadas salientes larga Distancia a otros operadores fijos</v>
      </c>
      <c r="J531" s="51" t="str">
        <v>Minutos</v>
      </c>
      <c r="R531" s="213">
        <f>R371</f>
        <v>0</v>
      </c>
      <c r="S531" s="213">
        <f t="shared" ref="S531:BN531" si="395">S371</f>
        <v>0</v>
      </c>
      <c r="T531" s="213">
        <f t="shared" si="395"/>
        <v>0</v>
      </c>
      <c r="U531" s="213">
        <f t="shared" si="395"/>
        <v>2888981649.5134377</v>
      </c>
      <c r="V531" s="213">
        <f t="shared" si="395"/>
        <v>6019663833.3154249</v>
      </c>
      <c r="W531" s="213">
        <f t="shared" si="395"/>
        <v>8096081434.3047562</v>
      </c>
      <c r="X531" s="213">
        <f t="shared" si="395"/>
        <v>9468287584.0473328</v>
      </c>
      <c r="Y531" s="213">
        <f t="shared" si="395"/>
        <v>11932626510.627579</v>
      </c>
      <c r="Z531" s="213">
        <f t="shared" si="395"/>
        <v>12851378189.802006</v>
      </c>
      <c r="AA531" s="213">
        <f t="shared" si="395"/>
        <v>12450616280.906534</v>
      </c>
      <c r="AB531" s="213">
        <f t="shared" si="395"/>
        <v>10883597205.889641</v>
      </c>
      <c r="AC531" s="213">
        <f t="shared" si="395"/>
        <v>9420448204.1973438</v>
      </c>
      <c r="AD531" s="213">
        <f t="shared" si="395"/>
        <v>8183998096.2413721</v>
      </c>
      <c r="AE531" s="213">
        <f t="shared" si="395"/>
        <v>7082249152.7149086</v>
      </c>
      <c r="AF531" s="213">
        <f t="shared" si="395"/>
        <v>6103663636.4314966</v>
      </c>
      <c r="AG531" s="213">
        <f t="shared" si="395"/>
        <v>5236999496.774312</v>
      </c>
      <c r="AH531" s="213">
        <f t="shared" si="395"/>
        <v>4472103028.7361307</v>
      </c>
      <c r="AI531" s="213">
        <f t="shared" si="395"/>
        <v>3800238699.187655</v>
      </c>
      <c r="AJ531" s="213">
        <f t="shared" si="395"/>
        <v>3826077903.075017</v>
      </c>
      <c r="AK531" s="213">
        <f t="shared" si="395"/>
        <v>3865042150.3227029</v>
      </c>
      <c r="AL531" s="213">
        <f t="shared" si="395"/>
        <v>3903055229.9526978</v>
      </c>
      <c r="AM531" s="213">
        <f t="shared" si="395"/>
        <v>3939610571.5890546</v>
      </c>
      <c r="AN531" s="213">
        <f t="shared" si="395"/>
        <v>3974698161.602335</v>
      </c>
      <c r="AO531" s="213">
        <f t="shared" si="395"/>
        <v>4008660746.1683116</v>
      </c>
      <c r="AP531" s="213">
        <f t="shared" si="395"/>
        <v>4042160382.9715366</v>
      </c>
      <c r="AQ531" s="213">
        <f t="shared" si="395"/>
        <v>4075417281.2371159</v>
      </c>
      <c r="AR531" s="213">
        <f t="shared" si="395"/>
        <v>4107658641.9647326</v>
      </c>
      <c r="AS531" s="213">
        <f t="shared" si="395"/>
        <v>4138425948.3591976</v>
      </c>
      <c r="AT531" s="213">
        <f t="shared" si="395"/>
        <v>4167921116.9543657</v>
      </c>
      <c r="AU531" s="213">
        <f t="shared" si="395"/>
        <v>4196296765.7993636</v>
      </c>
      <c r="AV531" s="213">
        <f t="shared" si="395"/>
        <v>4223477091.1929278</v>
      </c>
      <c r="AW531" s="213">
        <f t="shared" si="395"/>
        <v>4249290789.400167</v>
      </c>
      <c r="AX531" s="213">
        <f t="shared" si="395"/>
        <v>4273711501.8423429</v>
      </c>
      <c r="AY531" s="213">
        <f t="shared" si="395"/>
        <v>4296851834.4922209</v>
      </c>
      <c r="AZ531" s="213">
        <f t="shared" si="395"/>
        <v>4318790578.8846169</v>
      </c>
      <c r="BA531" s="213">
        <f t="shared" si="395"/>
        <v>4339427231.9091492</v>
      </c>
      <c r="BB531" s="213">
        <f t="shared" si="395"/>
        <v>4358593230.9728746</v>
      </c>
      <c r="BC531" s="213">
        <f t="shared" si="395"/>
        <v>4376246519.5730162</v>
      </c>
      <c r="BD531" s="213">
        <f t="shared" si="395"/>
        <v>4392472806.5411806</v>
      </c>
      <c r="BE531" s="213">
        <f t="shared" si="395"/>
        <v>4407346264.0047216</v>
      </c>
      <c r="BF531" s="213">
        <f t="shared" si="395"/>
        <v>4420801036.6310148</v>
      </c>
      <c r="BG531" s="213">
        <f t="shared" si="395"/>
        <v>4432710614.0449629</v>
      </c>
      <c r="BH531" s="213">
        <f t="shared" si="395"/>
        <v>4443048962.0338564</v>
      </c>
      <c r="BI531" s="213">
        <f t="shared" si="395"/>
        <v>4452020880.8595839</v>
      </c>
      <c r="BJ531" s="213">
        <f t="shared" si="395"/>
        <v>4458196413.7623434</v>
      </c>
      <c r="BK531" s="213">
        <f t="shared" si="395"/>
        <v>4462171074.9791842</v>
      </c>
      <c r="BL531" s="213">
        <f t="shared" si="395"/>
        <v>4466151712.7471514</v>
      </c>
      <c r="BM531" s="213">
        <f t="shared" si="395"/>
        <v>4470138335.6325884</v>
      </c>
      <c r="BN531" s="213">
        <f t="shared" si="395"/>
        <v>4474130952.2143173</v>
      </c>
      <c r="BO531" s="213">
        <f>BO371</f>
        <v>4478129571.0836487</v>
      </c>
      <c r="BP531" s="213">
        <f>BP371</f>
        <v>4482134200.8443928</v>
      </c>
      <c r="BR531" s="305"/>
      <c r="BS531" s="305"/>
    </row>
    <row r="532" spans="4:71" outlineLevel="1">
      <c r="D532">
        <v>5</v>
      </c>
      <c r="E532" s="51" t="str">
        <v>Llamadas salientes a móvil</v>
      </c>
      <c r="J532" s="51" t="str">
        <v>Minutos</v>
      </c>
      <c r="R532" s="213">
        <f>R320</f>
        <v>12135199410.618467</v>
      </c>
      <c r="S532" s="213">
        <f t="shared" ref="S532:BN532" si="396">S320</f>
        <v>13160493133.311968</v>
      </c>
      <c r="T532" s="213">
        <f t="shared" si="396"/>
        <v>17932155721.219925</v>
      </c>
      <c r="U532" s="213">
        <f t="shared" si="396"/>
        <v>18923371570.316471</v>
      </c>
      <c r="V532" s="213">
        <f t="shared" si="396"/>
        <v>17879578374.789772</v>
      </c>
      <c r="W532" s="213">
        <f t="shared" si="396"/>
        <v>20405738587.867313</v>
      </c>
      <c r="X532" s="213">
        <f t="shared" si="396"/>
        <v>18324556888.017643</v>
      </c>
      <c r="Y532" s="213">
        <f t="shared" si="396"/>
        <v>12135351614.262636</v>
      </c>
      <c r="Z532" s="213">
        <f t="shared" si="396"/>
        <v>12627124198.89813</v>
      </c>
      <c r="AA532" s="213">
        <f t="shared" si="396"/>
        <v>13691539225.554661</v>
      </c>
      <c r="AB532" s="213">
        <f t="shared" si="396"/>
        <v>14030482239.358147</v>
      </c>
      <c r="AC532" s="213">
        <f t="shared" si="396"/>
        <v>14451843672.536076</v>
      </c>
      <c r="AD532" s="213">
        <f t="shared" si="396"/>
        <v>14739742637.31052</v>
      </c>
      <c r="AE532" s="213">
        <f t="shared" si="396"/>
        <v>14935431886.520554</v>
      </c>
      <c r="AF532" s="213">
        <f t="shared" si="396"/>
        <v>15036073678.792358</v>
      </c>
      <c r="AG532" s="213">
        <f t="shared" si="396"/>
        <v>15040290616.161772</v>
      </c>
      <c r="AH532" s="213">
        <f t="shared" si="396"/>
        <v>14948142044.884878</v>
      </c>
      <c r="AI532" s="213">
        <f t="shared" si="396"/>
        <v>14761552048.049194</v>
      </c>
      <c r="AJ532" s="213">
        <f t="shared" si="396"/>
        <v>14988227730.718447</v>
      </c>
      <c r="AK532" s="213">
        <f t="shared" si="396"/>
        <v>15117070181.912786</v>
      </c>
      <c r="AL532" s="213">
        <f t="shared" si="396"/>
        <v>15242872538.331608</v>
      </c>
      <c r="AM532" s="213">
        <f t="shared" si="396"/>
        <v>15365061171.261253</v>
      </c>
      <c r="AN532" s="213">
        <f t="shared" si="396"/>
        <v>15483609534.389856</v>
      </c>
      <c r="AO532" s="213">
        <f t="shared" si="396"/>
        <v>15598805385.600687</v>
      </c>
      <c r="AP532" s="213">
        <f t="shared" si="396"/>
        <v>15711281984.485367</v>
      </c>
      <c r="AQ532" s="213">
        <f t="shared" si="396"/>
        <v>15821402234.237991</v>
      </c>
      <c r="AR532" s="213">
        <f t="shared" si="396"/>
        <v>15928512868.142017</v>
      </c>
      <c r="AS532" s="213">
        <f t="shared" si="396"/>
        <v>16032106982.224691</v>
      </c>
      <c r="AT532" s="213">
        <f t="shared" si="396"/>
        <v>16132327898.010193</v>
      </c>
      <c r="AU532" s="213">
        <f t="shared" si="396"/>
        <v>16229314598.317436</v>
      </c>
      <c r="AV532" s="213">
        <f t="shared" si="396"/>
        <v>16322982167.02589</v>
      </c>
      <c r="AW532" s="213">
        <f t="shared" si="396"/>
        <v>16413148628.863184</v>
      </c>
      <c r="AX532" s="213">
        <f t="shared" si="396"/>
        <v>16499775221.24011</v>
      </c>
      <c r="AY532" s="213">
        <f t="shared" si="396"/>
        <v>16582968363.159702</v>
      </c>
      <c r="AZ532" s="213">
        <f t="shared" si="396"/>
        <v>16662813250.830154</v>
      </c>
      <c r="BA532" s="213">
        <f t="shared" si="396"/>
        <v>16739221411.236477</v>
      </c>
      <c r="BB532" s="213">
        <f t="shared" si="396"/>
        <v>16812030291.240023</v>
      </c>
      <c r="BC532" s="213">
        <f t="shared" si="396"/>
        <v>16881200649.648432</v>
      </c>
      <c r="BD532" s="213">
        <f t="shared" si="396"/>
        <v>16946826831.225176</v>
      </c>
      <c r="BE532" s="213">
        <f t="shared" si="396"/>
        <v>17009001936.329842</v>
      </c>
      <c r="BF532" s="213">
        <f t="shared" si="396"/>
        <v>17067685698.629179</v>
      </c>
      <c r="BG532" s="213">
        <f t="shared" si="396"/>
        <v>17122774992.023819</v>
      </c>
      <c r="BH532" s="213">
        <f t="shared" si="396"/>
        <v>17174264944.636721</v>
      </c>
      <c r="BI532" s="213">
        <f t="shared" si="396"/>
        <v>17221435041.721848</v>
      </c>
      <c r="BJ532" s="213">
        <f t="shared" si="396"/>
        <v>17254078689.295273</v>
      </c>
      <c r="BK532" s="213">
        <f t="shared" si="396"/>
        <v>17274747362.760014</v>
      </c>
      <c r="BL532" s="213">
        <f t="shared" si="396"/>
        <v>17295443032.18528</v>
      </c>
      <c r="BM532" s="213">
        <f t="shared" si="396"/>
        <v>17316165735.225376</v>
      </c>
      <c r="BN532" s="213">
        <f t="shared" si="396"/>
        <v>17336915509.585838</v>
      </c>
      <c r="BO532" s="213">
        <f>BO320</f>
        <v>17357692393.023437</v>
      </c>
      <c r="BP532" s="213">
        <f>BP320</f>
        <v>17378496423.346264</v>
      </c>
      <c r="BR532" s="305"/>
      <c r="BS532" s="305"/>
    </row>
    <row r="533" spans="4:71" outlineLevel="1">
      <c r="D533">
        <v>6</v>
      </c>
      <c r="E533" s="51" t="str">
        <v>Llamadas salientes a internacional</v>
      </c>
      <c r="J533" s="51" t="str">
        <v>Minutos</v>
      </c>
      <c r="R533" s="213">
        <f>R318</f>
        <v>2516952827.920464</v>
      </c>
      <c r="S533" s="213">
        <f t="shared" ref="S533:BN533" si="397">S318</f>
        <v>2804525230.3784266</v>
      </c>
      <c r="T533" s="213">
        <f t="shared" si="397"/>
        <v>3173872066.7417698</v>
      </c>
      <c r="U533" s="213">
        <f t="shared" si="397"/>
        <v>3096156324.3961334</v>
      </c>
      <c r="V533" s="213">
        <f t="shared" si="397"/>
        <v>4357237888.9870958</v>
      </c>
      <c r="W533" s="213">
        <f t="shared" si="397"/>
        <v>10057562511.052097</v>
      </c>
      <c r="X533" s="213">
        <f t="shared" si="397"/>
        <v>3111327654.2858391</v>
      </c>
      <c r="Y533" s="213">
        <f t="shared" si="397"/>
        <v>3271669337.7528434</v>
      </c>
      <c r="Z533" s="213">
        <f t="shared" si="397"/>
        <v>3440274199.6162529</v>
      </c>
      <c r="AA533" s="213">
        <f t="shared" si="397"/>
        <v>3276450446.0614557</v>
      </c>
      <c r="AB533" s="213">
        <f t="shared" si="397"/>
        <v>2932954869.6479859</v>
      </c>
      <c r="AC533" s="213">
        <f t="shared" si="397"/>
        <v>2615718724.3993444</v>
      </c>
      <c r="AD533" s="213">
        <f t="shared" si="397"/>
        <v>2345355708.278914</v>
      </c>
      <c r="AE533" s="213">
        <f t="shared" si="397"/>
        <v>2102414089.8697848</v>
      </c>
      <c r="AF533" s="213">
        <f t="shared" si="397"/>
        <v>1884187125.3900158</v>
      </c>
      <c r="AG533" s="213">
        <f t="shared" si="397"/>
        <v>1688083350.4754403</v>
      </c>
      <c r="AH533" s="213">
        <f t="shared" si="397"/>
        <v>1511805610.3008726</v>
      </c>
      <c r="AI533" s="213">
        <f t="shared" si="397"/>
        <v>1353440117.9653668</v>
      </c>
      <c r="AJ533" s="213">
        <f t="shared" si="397"/>
        <v>1366860351.3278251</v>
      </c>
      <c r="AK533" s="213">
        <f t="shared" si="397"/>
        <v>1379985671.6748579</v>
      </c>
      <c r="AL533" s="213">
        <f t="shared" si="397"/>
        <v>1392794096.0476642</v>
      </c>
      <c r="AM533" s="213">
        <f t="shared" si="397"/>
        <v>1405151763.3815377</v>
      </c>
      <c r="AN533" s="213">
        <f t="shared" si="397"/>
        <v>1417055519.7810736</v>
      </c>
      <c r="AO533" s="213">
        <f t="shared" si="397"/>
        <v>1428592584.5569892</v>
      </c>
      <c r="AP533" s="213">
        <f t="shared" si="397"/>
        <v>1439934018.0728371</v>
      </c>
      <c r="AQ533" s="213">
        <f t="shared" si="397"/>
        <v>1451141802.0657434</v>
      </c>
      <c r="AR533" s="213">
        <f t="shared" si="397"/>
        <v>1462019132.1803985</v>
      </c>
      <c r="AS533" s="213">
        <f t="shared" si="397"/>
        <v>1472445256.5311642</v>
      </c>
      <c r="AT533" s="213">
        <f t="shared" si="397"/>
        <v>1482470682.3170083</v>
      </c>
      <c r="AU533" s="213">
        <f t="shared" si="397"/>
        <v>1492134608.8680072</v>
      </c>
      <c r="AV533" s="213">
        <f t="shared" si="397"/>
        <v>1501417035.871841</v>
      </c>
      <c r="AW533" s="213">
        <f t="shared" si="397"/>
        <v>1510273097.2432737</v>
      </c>
      <c r="AX533" s="213">
        <f t="shared" si="397"/>
        <v>1518695530.048377</v>
      </c>
      <c r="AY533" s="213">
        <f t="shared" si="397"/>
        <v>1526713386.0228672</v>
      </c>
      <c r="AZ533" s="213">
        <f t="shared" si="397"/>
        <v>1534347351.387213</v>
      </c>
      <c r="BA533" s="213">
        <f t="shared" si="397"/>
        <v>1541571714.2014399</v>
      </c>
      <c r="BB533" s="213">
        <f t="shared" si="397"/>
        <v>1548342877.6309021</v>
      </c>
      <c r="BC533" s="213">
        <f t="shared" si="397"/>
        <v>1554650008.1730924</v>
      </c>
      <c r="BD533" s="213">
        <f t="shared" si="397"/>
        <v>1560515663.8725801</v>
      </c>
      <c r="BE533" s="213">
        <f t="shared" si="397"/>
        <v>1565959748.8863394</v>
      </c>
      <c r="BF533" s="213">
        <f t="shared" si="397"/>
        <v>1570966006.5502527</v>
      </c>
      <c r="BG533" s="213">
        <f t="shared" si="397"/>
        <v>1575502346.6196148</v>
      </c>
      <c r="BH533" s="213">
        <f t="shared" si="397"/>
        <v>1579562711.3075213</v>
      </c>
      <c r="BI533" s="213">
        <f t="shared" si="397"/>
        <v>1583169415.0649939</v>
      </c>
      <c r="BJ533" s="213">
        <f t="shared" si="397"/>
        <v>1585657838.5391097</v>
      </c>
      <c r="BK533" s="213">
        <f t="shared" si="397"/>
        <v>1587248028.4043329</v>
      </c>
      <c r="BL533" s="213">
        <f t="shared" si="397"/>
        <v>1588840473.0453491</v>
      </c>
      <c r="BM533" s="213">
        <f t="shared" si="397"/>
        <v>1590435175.6592698</v>
      </c>
      <c r="BN533" s="213">
        <f t="shared" si="397"/>
        <v>1592032139.4477401</v>
      </c>
      <c r="BO533" s="213">
        <f>BO318</f>
        <v>1593631367.6169441</v>
      </c>
      <c r="BP533" s="213">
        <f>BP318</f>
        <v>1595232863.3776114</v>
      </c>
      <c r="BR533" s="305"/>
      <c r="BS533" s="305"/>
    </row>
    <row r="534" spans="4:71" outlineLevel="1">
      <c r="D534">
        <v>7</v>
      </c>
      <c r="E534" s="51" t="str">
        <v>Llamadas salientes a números no geográficos</v>
      </c>
      <c r="J534" s="51" t="str">
        <v>Minutos</v>
      </c>
      <c r="R534" s="213">
        <f>R319</f>
        <v>464144174.29525453</v>
      </c>
      <c r="S534" s="213">
        <f t="shared" ref="S534:BN534" si="398">S319</f>
        <v>468713138.19662577</v>
      </c>
      <c r="T534" s="213">
        <f t="shared" si="398"/>
        <v>447434830.87826085</v>
      </c>
      <c r="U534" s="213">
        <f t="shared" si="398"/>
        <v>410247776.06529313</v>
      </c>
      <c r="V534" s="213">
        <f t="shared" si="398"/>
        <v>411166387.35711384</v>
      </c>
      <c r="W534" s="213">
        <f t="shared" si="398"/>
        <v>409976952.43552577</v>
      </c>
      <c r="X534" s="213">
        <f t="shared" si="398"/>
        <v>360011627.67936307</v>
      </c>
      <c r="Y534" s="213">
        <f t="shared" si="398"/>
        <v>344418480.40559429</v>
      </c>
      <c r="Z534" s="213">
        <f t="shared" si="398"/>
        <v>351278787.52189267</v>
      </c>
      <c r="AA534" s="213">
        <f t="shared" si="398"/>
        <v>305101923.20777231</v>
      </c>
      <c r="AB534" s="213">
        <f t="shared" si="398"/>
        <v>273115734.89136094</v>
      </c>
      <c r="AC534" s="213">
        <f t="shared" si="398"/>
        <v>243574815.64970753</v>
      </c>
      <c r="AD534" s="213">
        <f t="shared" si="398"/>
        <v>218398705.85022786</v>
      </c>
      <c r="AE534" s="213">
        <f t="shared" si="398"/>
        <v>195776067.04519597</v>
      </c>
      <c r="AF534" s="213">
        <f t="shared" si="398"/>
        <v>175454848.19733948</v>
      </c>
      <c r="AG534" s="213">
        <f t="shared" si="398"/>
        <v>157193733.0485774</v>
      </c>
      <c r="AH534" s="213">
        <f t="shared" si="398"/>
        <v>140778811.34248799</v>
      </c>
      <c r="AI534" s="213">
        <f t="shared" si="398"/>
        <v>126031871.91009399</v>
      </c>
      <c r="AJ534" s="213">
        <f t="shared" si="398"/>
        <v>127281559.36186215</v>
      </c>
      <c r="AK534" s="213">
        <f t="shared" si="398"/>
        <v>128503784.61645481</v>
      </c>
      <c r="AL534" s="213">
        <f t="shared" si="398"/>
        <v>129696500.62841287</v>
      </c>
      <c r="AM534" s="213">
        <f t="shared" si="398"/>
        <v>130847242.30206122</v>
      </c>
      <c r="AN534" s="213">
        <f t="shared" si="398"/>
        <v>131955715.9477594</v>
      </c>
      <c r="AO534" s="213">
        <f t="shared" si="398"/>
        <v>133030043.39731257</v>
      </c>
      <c r="AP534" s="213">
        <f t="shared" si="398"/>
        <v>134086153.73213476</v>
      </c>
      <c r="AQ534" s="213">
        <f t="shared" si="398"/>
        <v>135129818.66997734</v>
      </c>
      <c r="AR534" s="213">
        <f t="shared" si="398"/>
        <v>136142711.85788938</v>
      </c>
      <c r="AS534" s="213">
        <f t="shared" si="398"/>
        <v>137113588.92238027</v>
      </c>
      <c r="AT534" s="213">
        <f t="shared" si="398"/>
        <v>138047153.07620862</v>
      </c>
      <c r="AU534" s="213">
        <f t="shared" si="398"/>
        <v>138947054.54732433</v>
      </c>
      <c r="AV534" s="213">
        <f t="shared" si="398"/>
        <v>139811430.91361725</v>
      </c>
      <c r="AW534" s="213">
        <f t="shared" si="398"/>
        <v>140636104.26087272</v>
      </c>
      <c r="AX534" s="213">
        <f t="shared" si="398"/>
        <v>141420398.26721555</v>
      </c>
      <c r="AY534" s="213">
        <f t="shared" si="398"/>
        <v>142167018.22014675</v>
      </c>
      <c r="AZ534" s="213">
        <f t="shared" si="398"/>
        <v>142877890.41330424</v>
      </c>
      <c r="BA534" s="213">
        <f t="shared" si="398"/>
        <v>143550620.55980188</v>
      </c>
      <c r="BB534" s="213">
        <f t="shared" si="398"/>
        <v>144181148.93759757</v>
      </c>
      <c r="BC534" s="213">
        <f t="shared" si="398"/>
        <v>144768466.73471487</v>
      </c>
      <c r="BD534" s="213">
        <f t="shared" si="398"/>
        <v>145314674.54839921</v>
      </c>
      <c r="BE534" s="213">
        <f t="shared" si="398"/>
        <v>145821625.84680852</v>
      </c>
      <c r="BF534" s="213">
        <f t="shared" si="398"/>
        <v>146287806.81504798</v>
      </c>
      <c r="BG534" s="213">
        <f t="shared" si="398"/>
        <v>146710229.22071892</v>
      </c>
      <c r="BH534" s="213">
        <f t="shared" si="398"/>
        <v>147088328.96481678</v>
      </c>
      <c r="BI534" s="213">
        <f t="shared" si="398"/>
        <v>147424183.96124086</v>
      </c>
      <c r="BJ534" s="213">
        <f t="shared" si="398"/>
        <v>147655905.08756545</v>
      </c>
      <c r="BK534" s="213">
        <f t="shared" si="398"/>
        <v>147803983.01339772</v>
      </c>
      <c r="BL534" s="213">
        <f t="shared" si="398"/>
        <v>147952270.90316573</v>
      </c>
      <c r="BM534" s="213">
        <f t="shared" si="398"/>
        <v>148100769.0545834</v>
      </c>
      <c r="BN534" s="213">
        <f t="shared" si="398"/>
        <v>148249477.76578674</v>
      </c>
      <c r="BO534" s="213">
        <f>BO319</f>
        <v>148398397.33533454</v>
      </c>
      <c r="BP534" s="213">
        <f>BP319</f>
        <v>148547528.06220886</v>
      </c>
      <c r="BR534" s="305"/>
      <c r="BS534" s="305"/>
    </row>
    <row r="535" spans="4:71" outlineLevel="1">
      <c r="D535">
        <v>8</v>
      </c>
      <c r="E535" s="51" t="str">
        <v>Fixed Service8</v>
      </c>
      <c r="J535" s="51" t="str">
        <v>Fixed Unit8</v>
      </c>
      <c r="BR535" s="305"/>
      <c r="BS535" s="305"/>
    </row>
    <row r="536" spans="4:71" outlineLevel="1">
      <c r="D536">
        <v>9</v>
      </c>
      <c r="E536" s="51" t="str">
        <v>Llamadas entrantes Local de otros operadores fijos</v>
      </c>
      <c r="J536" s="51" t="str">
        <v>Minutos</v>
      </c>
      <c r="R536" s="213">
        <f>R370</f>
        <v>0</v>
      </c>
      <c r="S536" s="213">
        <f t="shared" ref="S536:BN536" si="399">S370</f>
        <v>0</v>
      </c>
      <c r="T536" s="213">
        <f t="shared" si="399"/>
        <v>0</v>
      </c>
      <c r="U536" s="213">
        <f t="shared" si="399"/>
        <v>9854291226.7118664</v>
      </c>
      <c r="V536" s="213">
        <f t="shared" si="399"/>
        <v>17091566745.125046</v>
      </c>
      <c r="W536" s="213">
        <f t="shared" si="399"/>
        <v>20965234291.730137</v>
      </c>
      <c r="X536" s="213">
        <f t="shared" si="399"/>
        <v>22986110071.844604</v>
      </c>
      <c r="Y536" s="213">
        <f t="shared" si="399"/>
        <v>24688505748.85112</v>
      </c>
      <c r="Z536" s="213">
        <f t="shared" si="399"/>
        <v>24365840668.507946</v>
      </c>
      <c r="AA536" s="213">
        <f t="shared" si="399"/>
        <v>18759896187.234528</v>
      </c>
      <c r="AB536" s="213">
        <f t="shared" si="399"/>
        <v>16398798992.727398</v>
      </c>
      <c r="AC536" s="213">
        <f t="shared" si="399"/>
        <v>14194207448.106703</v>
      </c>
      <c r="AD536" s="213">
        <f t="shared" si="399"/>
        <v>12331193189.003693</v>
      </c>
      <c r="AE536" s="213">
        <f t="shared" si="399"/>
        <v>10671139153.232952</v>
      </c>
      <c r="AF536" s="213">
        <f t="shared" si="399"/>
        <v>9196660920.0581818</v>
      </c>
      <c r="AG536" s="213">
        <f t="shared" si="399"/>
        <v>7890819592.8219748</v>
      </c>
      <c r="AH536" s="213">
        <f t="shared" si="399"/>
        <v>6738316133.50455</v>
      </c>
      <c r="AI536" s="213">
        <f t="shared" si="399"/>
        <v>5725988326.6019964</v>
      </c>
      <c r="AJ536" s="213">
        <f t="shared" si="399"/>
        <v>5764921402.0057478</v>
      </c>
      <c r="AK536" s="213">
        <f t="shared" si="399"/>
        <v>5823630562.8126135</v>
      </c>
      <c r="AL536" s="213">
        <f t="shared" si="399"/>
        <v>5880906557.1510925</v>
      </c>
      <c r="AM536" s="213">
        <f t="shared" si="399"/>
        <v>5935986112.9509621</v>
      </c>
      <c r="AN536" s="213">
        <f t="shared" si="399"/>
        <v>5988854142.2322769</v>
      </c>
      <c r="AO536" s="213">
        <f t="shared" si="399"/>
        <v>6040027075.8713102</v>
      </c>
      <c r="AP536" s="213">
        <f t="shared" si="399"/>
        <v>6090502465.567667</v>
      </c>
      <c r="AQ536" s="213">
        <f t="shared" si="399"/>
        <v>6140612110.3350868</v>
      </c>
      <c r="AR536" s="213">
        <f t="shared" si="399"/>
        <v>6189191599.6181059</v>
      </c>
      <c r="AS536" s="213">
        <f t="shared" si="399"/>
        <v>6235550065.8095455</v>
      </c>
      <c r="AT536" s="213">
        <f t="shared" si="399"/>
        <v>6279991745.5132952</v>
      </c>
      <c r="AU536" s="213">
        <f t="shared" si="399"/>
        <v>6322746595.1181231</v>
      </c>
      <c r="AV536" s="213">
        <f t="shared" si="399"/>
        <v>6363700397.82269</v>
      </c>
      <c r="AW536" s="213">
        <f t="shared" si="399"/>
        <v>6402595042.6860971</v>
      </c>
      <c r="AX536" s="213">
        <f t="shared" si="399"/>
        <v>6439390814.0677977</v>
      </c>
      <c r="AY536" s="213">
        <f t="shared" si="399"/>
        <v>6474257380.3851233</v>
      </c>
      <c r="AZ536" s="213">
        <f t="shared" si="399"/>
        <v>6507313460.3408413</v>
      </c>
      <c r="BA536" s="213">
        <f t="shared" si="399"/>
        <v>6538407621.437582</v>
      </c>
      <c r="BB536" s="213">
        <f t="shared" si="399"/>
        <v>6567285882.9346857</v>
      </c>
      <c r="BC536" s="213">
        <f t="shared" si="399"/>
        <v>6593884876.4326887</v>
      </c>
      <c r="BD536" s="213">
        <f t="shared" si="399"/>
        <v>6618333743.2324667</v>
      </c>
      <c r="BE536" s="213">
        <f t="shared" si="399"/>
        <v>6640744241.7705317</v>
      </c>
      <c r="BF536" s="213">
        <f t="shared" si="399"/>
        <v>6661017144.894145</v>
      </c>
      <c r="BG536" s="213">
        <f t="shared" si="399"/>
        <v>6678961833.8058214</v>
      </c>
      <c r="BH536" s="213">
        <f t="shared" si="399"/>
        <v>6694539081.6017046</v>
      </c>
      <c r="BI536" s="213">
        <f t="shared" si="399"/>
        <v>6708057469.9267111</v>
      </c>
      <c r="BJ536" s="213">
        <f t="shared" si="399"/>
        <v>6717362419.4603567</v>
      </c>
      <c r="BK536" s="213">
        <f t="shared" si="399"/>
        <v>6723351217.9362764</v>
      </c>
      <c r="BL536" s="213">
        <f t="shared" si="399"/>
        <v>6729349021.5470552</v>
      </c>
      <c r="BM536" s="213">
        <f t="shared" si="399"/>
        <v>6735355843.1999846</v>
      </c>
      <c r="BN536" s="213">
        <f t="shared" si="399"/>
        <v>6741371695.8211536</v>
      </c>
      <c r="BO536" s="213">
        <f>BO370</f>
        <v>6747396592.3554726</v>
      </c>
      <c r="BP536" s="213">
        <f>BP370</f>
        <v>6753430545.7666855</v>
      </c>
      <c r="BR536" s="305"/>
      <c r="BS536" s="305"/>
    </row>
    <row r="537" spans="4:71" outlineLevel="1">
      <c r="D537">
        <v>10</v>
      </c>
      <c r="E537" s="51" t="str">
        <v>Llamadas entrantes Larga Distancia de otros operadores fijos</v>
      </c>
      <c r="J537" s="51" t="str">
        <v>Minutos</v>
      </c>
      <c r="R537" s="213">
        <f>R371</f>
        <v>0</v>
      </c>
      <c r="S537" s="213">
        <f t="shared" ref="S537:BN537" si="400">S371</f>
        <v>0</v>
      </c>
      <c r="T537" s="213">
        <f t="shared" si="400"/>
        <v>0</v>
      </c>
      <c r="U537" s="213">
        <f t="shared" si="400"/>
        <v>2888981649.5134377</v>
      </c>
      <c r="V537" s="213">
        <f t="shared" si="400"/>
        <v>6019663833.3154249</v>
      </c>
      <c r="W537" s="213">
        <f t="shared" si="400"/>
        <v>8096081434.3047562</v>
      </c>
      <c r="X537" s="213">
        <f t="shared" si="400"/>
        <v>9468287584.0473328</v>
      </c>
      <c r="Y537" s="213">
        <f t="shared" si="400"/>
        <v>11932626510.627579</v>
      </c>
      <c r="Z537" s="213">
        <f t="shared" si="400"/>
        <v>12851378189.802006</v>
      </c>
      <c r="AA537" s="213">
        <f t="shared" si="400"/>
        <v>12450616280.906534</v>
      </c>
      <c r="AB537" s="213">
        <f t="shared" si="400"/>
        <v>10883597205.889641</v>
      </c>
      <c r="AC537" s="213">
        <f t="shared" si="400"/>
        <v>9420448204.1973438</v>
      </c>
      <c r="AD537" s="213">
        <f t="shared" si="400"/>
        <v>8183998096.2413721</v>
      </c>
      <c r="AE537" s="213">
        <f t="shared" si="400"/>
        <v>7082249152.7149086</v>
      </c>
      <c r="AF537" s="213">
        <f t="shared" si="400"/>
        <v>6103663636.4314966</v>
      </c>
      <c r="AG537" s="213">
        <f t="shared" si="400"/>
        <v>5236999496.774312</v>
      </c>
      <c r="AH537" s="213">
        <f t="shared" si="400"/>
        <v>4472103028.7361307</v>
      </c>
      <c r="AI537" s="213">
        <f t="shared" si="400"/>
        <v>3800238699.187655</v>
      </c>
      <c r="AJ537" s="213">
        <f t="shared" si="400"/>
        <v>3826077903.075017</v>
      </c>
      <c r="AK537" s="213">
        <f t="shared" si="400"/>
        <v>3865042150.3227029</v>
      </c>
      <c r="AL537" s="213">
        <f t="shared" si="400"/>
        <v>3903055229.9526978</v>
      </c>
      <c r="AM537" s="213">
        <f t="shared" si="400"/>
        <v>3939610571.5890546</v>
      </c>
      <c r="AN537" s="213">
        <f t="shared" si="400"/>
        <v>3974698161.602335</v>
      </c>
      <c r="AO537" s="213">
        <f t="shared" si="400"/>
        <v>4008660746.1683116</v>
      </c>
      <c r="AP537" s="213">
        <f t="shared" si="400"/>
        <v>4042160382.9715366</v>
      </c>
      <c r="AQ537" s="213">
        <f t="shared" si="400"/>
        <v>4075417281.2371159</v>
      </c>
      <c r="AR537" s="213">
        <f t="shared" si="400"/>
        <v>4107658641.9647326</v>
      </c>
      <c r="AS537" s="213">
        <f t="shared" si="400"/>
        <v>4138425948.3591976</v>
      </c>
      <c r="AT537" s="213">
        <f t="shared" si="400"/>
        <v>4167921116.9543657</v>
      </c>
      <c r="AU537" s="213">
        <f t="shared" si="400"/>
        <v>4196296765.7993636</v>
      </c>
      <c r="AV537" s="213">
        <f t="shared" si="400"/>
        <v>4223477091.1929278</v>
      </c>
      <c r="AW537" s="213">
        <f t="shared" si="400"/>
        <v>4249290789.400167</v>
      </c>
      <c r="AX537" s="213">
        <f t="shared" si="400"/>
        <v>4273711501.8423429</v>
      </c>
      <c r="AY537" s="213">
        <f t="shared" si="400"/>
        <v>4296851834.4922209</v>
      </c>
      <c r="AZ537" s="213">
        <f t="shared" si="400"/>
        <v>4318790578.8846169</v>
      </c>
      <c r="BA537" s="213">
        <f t="shared" si="400"/>
        <v>4339427231.9091492</v>
      </c>
      <c r="BB537" s="213">
        <f t="shared" si="400"/>
        <v>4358593230.9728746</v>
      </c>
      <c r="BC537" s="213">
        <f t="shared" si="400"/>
        <v>4376246519.5730162</v>
      </c>
      <c r="BD537" s="213">
        <f t="shared" si="400"/>
        <v>4392472806.5411806</v>
      </c>
      <c r="BE537" s="213">
        <f t="shared" si="400"/>
        <v>4407346264.0047216</v>
      </c>
      <c r="BF537" s="213">
        <f t="shared" si="400"/>
        <v>4420801036.6310148</v>
      </c>
      <c r="BG537" s="213">
        <f t="shared" si="400"/>
        <v>4432710614.0449629</v>
      </c>
      <c r="BH537" s="213">
        <f t="shared" si="400"/>
        <v>4443048962.0338564</v>
      </c>
      <c r="BI537" s="213">
        <f t="shared" si="400"/>
        <v>4452020880.8595839</v>
      </c>
      <c r="BJ537" s="213">
        <f t="shared" si="400"/>
        <v>4458196413.7623434</v>
      </c>
      <c r="BK537" s="213">
        <f t="shared" si="400"/>
        <v>4462171074.9791842</v>
      </c>
      <c r="BL537" s="213">
        <f t="shared" si="400"/>
        <v>4466151712.7471514</v>
      </c>
      <c r="BM537" s="213">
        <f t="shared" si="400"/>
        <v>4470138335.6325884</v>
      </c>
      <c r="BN537" s="213">
        <f t="shared" si="400"/>
        <v>4474130952.2143173</v>
      </c>
      <c r="BO537" s="213">
        <f>BO371</f>
        <v>4478129571.0836487</v>
      </c>
      <c r="BP537" s="213">
        <f>BP371</f>
        <v>4482134200.8443928</v>
      </c>
      <c r="BR537" s="305"/>
      <c r="BS537" s="305"/>
    </row>
    <row r="538" spans="4:71" outlineLevel="1">
      <c r="D538">
        <v>11</v>
      </c>
      <c r="E538" s="51" t="str">
        <v>Llamadas entrantes de móvil</v>
      </c>
      <c r="J538" s="51" t="str">
        <v>Minutos</v>
      </c>
      <c r="R538" s="213">
        <f>R349</f>
        <v>2792625835.6390438</v>
      </c>
      <c r="S538" s="213">
        <f t="shared" ref="S538:BN538" si="401">S349</f>
        <v>4573104668.7675591</v>
      </c>
      <c r="T538" s="213">
        <f t="shared" si="401"/>
        <v>8466226184.9541988</v>
      </c>
      <c r="U538" s="213">
        <f t="shared" si="401"/>
        <v>14779047818.798769</v>
      </c>
      <c r="V538" s="213">
        <f t="shared" si="401"/>
        <v>6126610160.4975681</v>
      </c>
      <c r="W538" s="213">
        <f t="shared" si="401"/>
        <v>7202492292.1814899</v>
      </c>
      <c r="X538" s="213">
        <f t="shared" si="401"/>
        <v>8499440785.6792336</v>
      </c>
      <c r="Y538" s="213">
        <f t="shared" si="401"/>
        <v>7120911141.9310427</v>
      </c>
      <c r="Z538" s="213">
        <f t="shared" si="401"/>
        <v>6855997136.741559</v>
      </c>
      <c r="AA538" s="213">
        <f t="shared" si="401"/>
        <v>6896842065.5285778</v>
      </c>
      <c r="AB538" s="213">
        <f t="shared" si="401"/>
        <v>7237495118.3044128</v>
      </c>
      <c r="AC538" s="213">
        <f t="shared" si="401"/>
        <v>7681124299.6644411</v>
      </c>
      <c r="AD538" s="213">
        <f t="shared" si="401"/>
        <v>8085650485.596611</v>
      </c>
      <c r="AE538" s="213">
        <f t="shared" si="401"/>
        <v>8486852432.7318001</v>
      </c>
      <c r="AF538" s="213">
        <f t="shared" si="401"/>
        <v>8884841340.2870312</v>
      </c>
      <c r="AG538" s="213">
        <f t="shared" si="401"/>
        <v>9280029779.4658279</v>
      </c>
      <c r="AH538" s="213">
        <f t="shared" si="401"/>
        <v>9672821083.0244789</v>
      </c>
      <c r="AI538" s="213">
        <f t="shared" si="401"/>
        <v>10063336091.938416</v>
      </c>
      <c r="AJ538" s="213">
        <f t="shared" si="401"/>
        <v>10249493551.883595</v>
      </c>
      <c r="AK538" s="213">
        <f t="shared" si="401"/>
        <v>10331651723.190317</v>
      </c>
      <c r="AL538" s="213">
        <f t="shared" si="401"/>
        <v>10411920040.869829</v>
      </c>
      <c r="AM538" s="213">
        <f t="shared" si="401"/>
        <v>10490254340.934349</v>
      </c>
      <c r="AN538" s="213">
        <f t="shared" si="401"/>
        <v>10566635066.493019</v>
      </c>
      <c r="AO538" s="213">
        <f t="shared" si="401"/>
        <v>10640994376.371452</v>
      </c>
      <c r="AP538" s="213">
        <f t="shared" si="401"/>
        <v>10713280102.469807</v>
      </c>
      <c r="AQ538" s="213">
        <f t="shared" si="401"/>
        <v>10783618814.430037</v>
      </c>
      <c r="AR538" s="213">
        <f t="shared" si="401"/>
        <v>10852148477.600412</v>
      </c>
      <c r="AS538" s="213">
        <f t="shared" si="401"/>
        <v>10918836349.272951</v>
      </c>
      <c r="AT538" s="213">
        <f t="shared" si="401"/>
        <v>10983618732.560059</v>
      </c>
      <c r="AU538" s="213">
        <f t="shared" si="401"/>
        <v>11046476527.347296</v>
      </c>
      <c r="AV538" s="213">
        <f t="shared" si="401"/>
        <v>11107401955.033609</v>
      </c>
      <c r="AW538" s="213">
        <f t="shared" si="401"/>
        <v>11166388209.756065</v>
      </c>
      <c r="AX538" s="213">
        <f t="shared" si="401"/>
        <v>11223422878.478651</v>
      </c>
      <c r="AY538" s="213">
        <f t="shared" si="401"/>
        <v>11278496081.620821</v>
      </c>
      <c r="AZ538" s="213">
        <f t="shared" si="401"/>
        <v>11331610950.976849</v>
      </c>
      <c r="BA538" s="213">
        <f t="shared" si="401"/>
        <v>11382780536.514767</v>
      </c>
      <c r="BB538" s="213">
        <f t="shared" si="401"/>
        <v>11432014069.877853</v>
      </c>
      <c r="BC538" s="213">
        <f t="shared" si="401"/>
        <v>11479314985.432041</v>
      </c>
      <c r="BD538" s="213">
        <f t="shared" si="401"/>
        <v>11524689365.676224</v>
      </c>
      <c r="BE538" s="213">
        <f t="shared" si="401"/>
        <v>11568153399.862434</v>
      </c>
      <c r="BF538" s="213">
        <f t="shared" si="401"/>
        <v>11609733234.932375</v>
      </c>
      <c r="BG538" s="213">
        <f t="shared" si="401"/>
        <v>11649455057.01667</v>
      </c>
      <c r="BH538" s="213">
        <f t="shared" si="401"/>
        <v>11687341061.591398</v>
      </c>
      <c r="BI538" s="213">
        <f t="shared" si="401"/>
        <v>11722529175.829868</v>
      </c>
      <c r="BJ538" s="213">
        <f t="shared" si="401"/>
        <v>11746915393.054361</v>
      </c>
      <c r="BK538" s="213">
        <f t="shared" si="401"/>
        <v>11762295074.498119</v>
      </c>
      <c r="BL538" s="213">
        <f t="shared" si="401"/>
        <v>11777694891.832315</v>
      </c>
      <c r="BM538" s="213">
        <f t="shared" si="401"/>
        <v>11793114871.419918</v>
      </c>
      <c r="BN538" s="213">
        <f t="shared" si="401"/>
        <v>11808555039.658409</v>
      </c>
      <c r="BO538" s="213">
        <f>BO349</f>
        <v>11824015422.979845</v>
      </c>
      <c r="BP538" s="213">
        <f>BP349</f>
        <v>11839496047.85087</v>
      </c>
      <c r="BR538" s="305"/>
      <c r="BS538" s="305"/>
    </row>
    <row r="539" spans="4:71" outlineLevel="1">
      <c r="D539">
        <v>12</v>
      </c>
      <c r="E539" s="51" t="str">
        <v>Llamadas entrantes de internacional</v>
      </c>
      <c r="J539" s="51" t="str">
        <v>Minutos</v>
      </c>
      <c r="R539" s="213">
        <f>R348</f>
        <v>17611513853.818184</v>
      </c>
      <c r="S539" s="213">
        <f t="shared" ref="S539:BN539" si="402">S348</f>
        <v>16712193544.347183</v>
      </c>
      <c r="T539" s="213">
        <f t="shared" si="402"/>
        <v>14959564745.999998</v>
      </c>
      <c r="U539" s="213">
        <f t="shared" si="402"/>
        <v>14228291997.90374</v>
      </c>
      <c r="V539" s="213">
        <f t="shared" si="402"/>
        <v>15578674608.632778</v>
      </c>
      <c r="W539" s="213">
        <f t="shared" si="402"/>
        <v>19166576257.580769</v>
      </c>
      <c r="X539" s="213">
        <f t="shared" si="402"/>
        <v>23793576442.539104</v>
      </c>
      <c r="Y539" s="213">
        <f t="shared" si="402"/>
        <v>26182005418.922573</v>
      </c>
      <c r="Z539" s="213">
        <f t="shared" si="402"/>
        <v>28789553558.443466</v>
      </c>
      <c r="AA539" s="213">
        <f t="shared" si="402"/>
        <v>27020295018.938545</v>
      </c>
      <c r="AB539" s="213">
        <f t="shared" si="402"/>
        <v>24954461624.174191</v>
      </c>
      <c r="AC539" s="213">
        <f t="shared" si="402"/>
        <v>22672254347.931561</v>
      </c>
      <c r="AD539" s="213">
        <f t="shared" si="402"/>
        <v>20258682247.493557</v>
      </c>
      <c r="AE539" s="213">
        <f t="shared" si="402"/>
        <v>17798166440.016518</v>
      </c>
      <c r="AF539" s="213">
        <f t="shared" si="402"/>
        <v>15369519786.392258</v>
      </c>
      <c r="AG539" s="213">
        <f t="shared" si="402"/>
        <v>13041731021.9944</v>
      </c>
      <c r="AH539" s="213">
        <f t="shared" si="402"/>
        <v>10870871258.652393</v>
      </c>
      <c r="AI539" s="213">
        <f t="shared" si="402"/>
        <v>8898298626.3503532</v>
      </c>
      <c r="AJ539" s="213">
        <f t="shared" si="402"/>
        <v>8898298626.3503532</v>
      </c>
      <c r="AK539" s="213">
        <f t="shared" si="402"/>
        <v>8898298626.3503532</v>
      </c>
      <c r="AL539" s="213">
        <f t="shared" si="402"/>
        <v>8898298626.3503532</v>
      </c>
      <c r="AM539" s="213">
        <f t="shared" si="402"/>
        <v>8898298626.3503532</v>
      </c>
      <c r="AN539" s="213">
        <f t="shared" si="402"/>
        <v>8898298626.3503532</v>
      </c>
      <c r="AO539" s="213">
        <f t="shared" si="402"/>
        <v>8898298626.3503532</v>
      </c>
      <c r="AP539" s="213">
        <f t="shared" si="402"/>
        <v>8898298626.3503532</v>
      </c>
      <c r="AQ539" s="213">
        <f t="shared" si="402"/>
        <v>8898298626.3503532</v>
      </c>
      <c r="AR539" s="213">
        <f t="shared" si="402"/>
        <v>8898298626.3503532</v>
      </c>
      <c r="AS539" s="213">
        <f t="shared" si="402"/>
        <v>8898298626.3503532</v>
      </c>
      <c r="AT539" s="213">
        <f t="shared" si="402"/>
        <v>8898298626.3503532</v>
      </c>
      <c r="AU539" s="213">
        <f t="shared" si="402"/>
        <v>8898298626.3503532</v>
      </c>
      <c r="AV539" s="213">
        <f t="shared" si="402"/>
        <v>8898298626.3503532</v>
      </c>
      <c r="AW539" s="213">
        <f t="shared" si="402"/>
        <v>8898298626.3503532</v>
      </c>
      <c r="AX539" s="213">
        <f t="shared" si="402"/>
        <v>8898298626.3503532</v>
      </c>
      <c r="AY539" s="213">
        <f t="shared" si="402"/>
        <v>8898298626.3503532</v>
      </c>
      <c r="AZ539" s="213">
        <f t="shared" si="402"/>
        <v>8898298626.3503532</v>
      </c>
      <c r="BA539" s="213">
        <f t="shared" si="402"/>
        <v>8898298626.3503532</v>
      </c>
      <c r="BB539" s="213">
        <f t="shared" si="402"/>
        <v>8898298626.3503532</v>
      </c>
      <c r="BC539" s="213">
        <f t="shared" si="402"/>
        <v>8898298626.3503532</v>
      </c>
      <c r="BD539" s="213">
        <f t="shared" si="402"/>
        <v>8898298626.3503532</v>
      </c>
      <c r="BE539" s="213">
        <f t="shared" si="402"/>
        <v>8898298626.3503532</v>
      </c>
      <c r="BF539" s="213">
        <f t="shared" si="402"/>
        <v>8898298626.3503532</v>
      </c>
      <c r="BG539" s="213">
        <f t="shared" si="402"/>
        <v>8898298626.3503532</v>
      </c>
      <c r="BH539" s="213">
        <f t="shared" si="402"/>
        <v>8898298626.3503532</v>
      </c>
      <c r="BI539" s="213">
        <f t="shared" si="402"/>
        <v>8898298626.3503532</v>
      </c>
      <c r="BJ539" s="213">
        <f t="shared" si="402"/>
        <v>8898298626.3503532</v>
      </c>
      <c r="BK539" s="213">
        <f t="shared" si="402"/>
        <v>8898298626.3503532</v>
      </c>
      <c r="BL539" s="213">
        <f t="shared" si="402"/>
        <v>8898298626.3503532</v>
      </c>
      <c r="BM539" s="213">
        <f t="shared" si="402"/>
        <v>8898298626.3503532</v>
      </c>
      <c r="BN539" s="213">
        <f t="shared" si="402"/>
        <v>8898298626.3503532</v>
      </c>
      <c r="BO539" s="213">
        <f>BO348</f>
        <v>8898298626.3503532</v>
      </c>
      <c r="BP539" s="213">
        <f>BP348</f>
        <v>8898298626.3503532</v>
      </c>
      <c r="BR539" s="305"/>
      <c r="BS539" s="305"/>
    </row>
    <row r="540" spans="4:71" outlineLevel="1">
      <c r="D540">
        <v>13</v>
      </c>
      <c r="E540" s="51" t="str">
        <v>Llamadas entrantes de números no geográficos</v>
      </c>
      <c r="J540" s="51" t="str">
        <v>Minutos</v>
      </c>
      <c r="BR540" s="305"/>
      <c r="BS540" s="305"/>
    </row>
    <row r="541" spans="4:71" outlineLevel="1">
      <c r="D541">
        <v>14</v>
      </c>
      <c r="E541" s="51" t="str">
        <v>Fixed Service14</v>
      </c>
      <c r="J541" s="51" t="str">
        <v>Fixed Unit14</v>
      </c>
      <c r="BR541" s="305"/>
      <c r="BS541" s="305"/>
    </row>
    <row r="542" spans="4:71" outlineLevel="1">
      <c r="D542">
        <v>15</v>
      </c>
      <c r="E542" s="51" t="str">
        <v>Llamadas en tránsito Local</v>
      </c>
      <c r="J542" s="51" t="str">
        <v>Minutos</v>
      </c>
      <c r="R542" s="213">
        <f>R387</f>
        <v>13714305305.195665</v>
      </c>
      <c r="S542" s="213">
        <f t="shared" ref="S542:BN542" si="403">S387</f>
        <v>16417548488.748329</v>
      </c>
      <c r="T542" s="213">
        <f t="shared" si="403"/>
        <v>25103179639.049438</v>
      </c>
      <c r="U542" s="213">
        <f t="shared" si="403"/>
        <v>45126408798.036217</v>
      </c>
      <c r="V542" s="213">
        <f t="shared" si="403"/>
        <v>47919626346.802841</v>
      </c>
      <c r="W542" s="213">
        <f t="shared" si="403"/>
        <v>57484835008.438667</v>
      </c>
      <c r="X542" s="213">
        <f t="shared" si="403"/>
        <v>61000052503.741249</v>
      </c>
      <c r="Y542" s="213">
        <f t="shared" si="403"/>
        <v>56698475541.843086</v>
      </c>
      <c r="Z542" s="213">
        <f t="shared" si="403"/>
        <v>57200703597.622078</v>
      </c>
      <c r="AA542" s="213">
        <f t="shared" si="403"/>
        <v>52826162242.277588</v>
      </c>
      <c r="AB542" s="213">
        <f t="shared" si="403"/>
        <v>50209081807.125618</v>
      </c>
      <c r="AC542" s="213">
        <f t="shared" si="403"/>
        <v>48085873131.752106</v>
      </c>
      <c r="AD542" s="213">
        <f t="shared" si="403"/>
        <v>46283611404.373932</v>
      </c>
      <c r="AE542" s="213">
        <f t="shared" si="403"/>
        <v>44696272552.138817</v>
      </c>
      <c r="AF542" s="213">
        <f t="shared" si="403"/>
        <v>43295472824.270485</v>
      </c>
      <c r="AG542" s="213">
        <f t="shared" si="403"/>
        <v>42055352338.220741</v>
      </c>
      <c r="AH542" s="213">
        <f t="shared" si="403"/>
        <v>40953783035.857063</v>
      </c>
      <c r="AI542" s="213">
        <f t="shared" si="403"/>
        <v>39973006131.944107</v>
      </c>
      <c r="AJ542" s="213">
        <f t="shared" si="403"/>
        <v>40570392725.609756</v>
      </c>
      <c r="AK542" s="213">
        <f t="shared" si="403"/>
        <v>40922141707.285858</v>
      </c>
      <c r="AL542" s="213">
        <f t="shared" si="403"/>
        <v>41265606966.45755</v>
      </c>
      <c r="AM542" s="213">
        <f t="shared" si="403"/>
        <v>41599049883.902969</v>
      </c>
      <c r="AN542" s="213">
        <f t="shared" si="403"/>
        <v>41922388774.089455</v>
      </c>
      <c r="AO542" s="213">
        <f t="shared" si="403"/>
        <v>42236533764.344887</v>
      </c>
      <c r="AP542" s="213">
        <f t="shared" si="403"/>
        <v>42543454534.16777</v>
      </c>
      <c r="AQ542" s="213">
        <f t="shared" si="403"/>
        <v>42844202329.203247</v>
      </c>
      <c r="AR542" s="213">
        <f t="shared" si="403"/>
        <v>43136694058.433113</v>
      </c>
      <c r="AS542" s="213">
        <f t="shared" si="403"/>
        <v>43419380125.445396</v>
      </c>
      <c r="AT542" s="213">
        <f t="shared" si="403"/>
        <v>43692730403.03817</v>
      </c>
      <c r="AU542" s="213">
        <f t="shared" si="403"/>
        <v>43957179912.53656</v>
      </c>
      <c r="AV542" s="213">
        <f t="shared" si="403"/>
        <v>44212467209.497856</v>
      </c>
      <c r="AW542" s="213">
        <f t="shared" si="403"/>
        <v>44458029792.415421</v>
      </c>
      <c r="AX542" s="213">
        <f t="shared" si="403"/>
        <v>44693750964.6968</v>
      </c>
      <c r="AY542" s="213">
        <f t="shared" si="403"/>
        <v>44919962767.150818</v>
      </c>
      <c r="AZ542" s="213">
        <f t="shared" si="403"/>
        <v>45136925272.80838</v>
      </c>
      <c r="BA542" s="213">
        <f t="shared" si="403"/>
        <v>45344355603.851463</v>
      </c>
      <c r="BB542" s="213">
        <f t="shared" si="403"/>
        <v>45541743790.412964</v>
      </c>
      <c r="BC542" s="213">
        <f t="shared" si="403"/>
        <v>45728965814.866402</v>
      </c>
      <c r="BD542" s="213">
        <f t="shared" si="403"/>
        <v>45906310901.11615</v>
      </c>
      <c r="BE542" s="213">
        <f t="shared" si="403"/>
        <v>46074059317.646965</v>
      </c>
      <c r="BF542" s="213">
        <f t="shared" si="403"/>
        <v>46232073315.017181</v>
      </c>
      <c r="BG542" s="213">
        <f t="shared" si="403"/>
        <v>46380021798.517151</v>
      </c>
      <c r="BH542" s="213">
        <f t="shared" si="403"/>
        <v>46517881600.30957</v>
      </c>
      <c r="BI542" s="213">
        <f t="shared" si="403"/>
        <v>46643914569.751091</v>
      </c>
      <c r="BJ542" s="213">
        <f t="shared" si="403"/>
        <v>46731121477.764023</v>
      </c>
      <c r="BK542" s="213">
        <f t="shared" si="403"/>
        <v>46786373824.204544</v>
      </c>
      <c r="BL542" s="213">
        <f t="shared" si="403"/>
        <v>46841700195.129707</v>
      </c>
      <c r="BM542" s="213">
        <f t="shared" si="403"/>
        <v>46897100691.208008</v>
      </c>
      <c r="BN542" s="213">
        <f t="shared" si="403"/>
        <v>46952575413.244316</v>
      </c>
      <c r="BO542" s="213">
        <f>BO387</f>
        <v>47008124462.180016</v>
      </c>
      <c r="BP542" s="213">
        <f>BP387</f>
        <v>47063747939.09317</v>
      </c>
      <c r="BR542" s="305"/>
      <c r="BS542" s="305"/>
    </row>
    <row r="543" spans="4:71" outlineLevel="1">
      <c r="D543">
        <v>16</v>
      </c>
      <c r="E543" s="51" t="str">
        <v>Llamadas en tránsito Larga Distancia</v>
      </c>
      <c r="J543" s="51" t="str">
        <v>Minutos</v>
      </c>
      <c r="R543" s="213">
        <f>R388</f>
        <v>1523811700.5772958</v>
      </c>
      <c r="S543" s="213">
        <f t="shared" ref="S543:BN543" si="404">S388</f>
        <v>1824172054.3053696</v>
      </c>
      <c r="T543" s="213">
        <f t="shared" si="404"/>
        <v>2789242182.1166039</v>
      </c>
      <c r="U543" s="213">
        <f t="shared" si="404"/>
        <v>5014045422.0040226</v>
      </c>
      <c r="V543" s="213">
        <f t="shared" si="404"/>
        <v>5324402927.4225368</v>
      </c>
      <c r="W543" s="213">
        <f t="shared" si="404"/>
        <v>6387203889.8265171</v>
      </c>
      <c r="X543" s="213">
        <f t="shared" si="404"/>
        <v>6777783611.526804</v>
      </c>
      <c r="Y543" s="213">
        <f t="shared" si="404"/>
        <v>6299830615.7603407</v>
      </c>
      <c r="Z543" s="213">
        <f t="shared" si="404"/>
        <v>6355633733.0691185</v>
      </c>
      <c r="AA543" s="213">
        <f t="shared" si="404"/>
        <v>5869573582.4752865</v>
      </c>
      <c r="AB543" s="213">
        <f t="shared" si="404"/>
        <v>5578786867.4584007</v>
      </c>
      <c r="AC543" s="213">
        <f t="shared" si="404"/>
        <v>5342874792.4168997</v>
      </c>
      <c r="AD543" s="213">
        <f t="shared" si="404"/>
        <v>5142623489.3748798</v>
      </c>
      <c r="AE543" s="213">
        <f t="shared" si="404"/>
        <v>4966252505.7932005</v>
      </c>
      <c r="AF543" s="213">
        <f t="shared" si="404"/>
        <v>4810608091.5856085</v>
      </c>
      <c r="AG543" s="213">
        <f t="shared" si="404"/>
        <v>4672816926.4689703</v>
      </c>
      <c r="AH543" s="213">
        <f t="shared" si="404"/>
        <v>4550420337.3174505</v>
      </c>
      <c r="AI543" s="213">
        <f t="shared" si="404"/>
        <v>4441445125.7715664</v>
      </c>
      <c r="AJ543" s="213">
        <f t="shared" si="404"/>
        <v>4507821413.9566393</v>
      </c>
      <c r="AK543" s="213">
        <f t="shared" si="404"/>
        <v>4546904634.1428728</v>
      </c>
      <c r="AL543" s="213">
        <f t="shared" si="404"/>
        <v>4585067440.7175045</v>
      </c>
      <c r="AM543" s="213">
        <f t="shared" si="404"/>
        <v>4622116653.7669954</v>
      </c>
      <c r="AN543" s="213">
        <f t="shared" si="404"/>
        <v>4658043197.1210489</v>
      </c>
      <c r="AO543" s="213">
        <f t="shared" si="404"/>
        <v>4692948196.0383196</v>
      </c>
      <c r="AP543" s="213">
        <f t="shared" si="404"/>
        <v>4727050503.7964172</v>
      </c>
      <c r="AQ543" s="213">
        <f t="shared" si="404"/>
        <v>4760466925.4670258</v>
      </c>
      <c r="AR543" s="213">
        <f t="shared" si="404"/>
        <v>4792966006.4925671</v>
      </c>
      <c r="AS543" s="213">
        <f t="shared" si="404"/>
        <v>4824375569.4939318</v>
      </c>
      <c r="AT543" s="213">
        <f t="shared" si="404"/>
        <v>4854747822.5597954</v>
      </c>
      <c r="AU543" s="213">
        <f t="shared" si="404"/>
        <v>4884131101.3929501</v>
      </c>
      <c r="AV543" s="213">
        <f t="shared" si="404"/>
        <v>4912496356.6108713</v>
      </c>
      <c r="AW543" s="213">
        <f t="shared" si="404"/>
        <v>4939781088.0461569</v>
      </c>
      <c r="AX543" s="213">
        <f t="shared" si="404"/>
        <v>4965972329.4107542</v>
      </c>
      <c r="AY543" s="213">
        <f t="shared" si="404"/>
        <v>4991106974.1278677</v>
      </c>
      <c r="AZ543" s="213">
        <f t="shared" si="404"/>
        <v>5015213919.2009296</v>
      </c>
      <c r="BA543" s="213">
        <f t="shared" si="404"/>
        <v>5038261733.7612724</v>
      </c>
      <c r="BB543" s="213">
        <f t="shared" si="404"/>
        <v>5060193754.4903278</v>
      </c>
      <c r="BC543" s="213">
        <f t="shared" si="404"/>
        <v>5080996201.6518211</v>
      </c>
      <c r="BD543" s="213">
        <f t="shared" si="404"/>
        <v>5100701211.2351265</v>
      </c>
      <c r="BE543" s="213">
        <f t="shared" si="404"/>
        <v>5119339924.1829948</v>
      </c>
      <c r="BF543" s="213">
        <f t="shared" si="404"/>
        <v>5136897035.0019073</v>
      </c>
      <c r="BG543" s="213">
        <f t="shared" si="404"/>
        <v>5153335755.3907928</v>
      </c>
      <c r="BH543" s="213">
        <f t="shared" si="404"/>
        <v>5168653511.1455069</v>
      </c>
      <c r="BI543" s="213">
        <f t="shared" si="404"/>
        <v>5182657174.4167862</v>
      </c>
      <c r="BJ543" s="213">
        <f t="shared" si="404"/>
        <v>5192346830.862668</v>
      </c>
      <c r="BK543" s="213">
        <f t="shared" si="404"/>
        <v>5198485980.4671707</v>
      </c>
      <c r="BL543" s="213">
        <f t="shared" si="404"/>
        <v>5204633355.014411</v>
      </c>
      <c r="BM543" s="213">
        <f t="shared" si="404"/>
        <v>5210788965.6897774</v>
      </c>
      <c r="BN543" s="213">
        <f t="shared" si="404"/>
        <v>5216952823.6938114</v>
      </c>
      <c r="BO543" s="213">
        <f>BO388</f>
        <v>5223124940.2422228</v>
      </c>
      <c r="BP543" s="213">
        <f>BP388</f>
        <v>5229305326.5659065</v>
      </c>
      <c r="BR543" s="305"/>
      <c r="BS543" s="305"/>
    </row>
    <row r="544" spans="4:71" outlineLevel="1">
      <c r="D544">
        <v>17</v>
      </c>
      <c r="E544" s="51" t="str">
        <v>Fixed Service17</v>
      </c>
      <c r="J544" s="51" t="str">
        <v>Fixed Unit17</v>
      </c>
      <c r="BR544" s="305"/>
      <c r="BS544" s="305"/>
    </row>
    <row r="545" spans="2:71" outlineLevel="1">
      <c r="D545">
        <v>18</v>
      </c>
      <c r="E545" s="51" t="str">
        <v>SMS on-net</v>
      </c>
      <c r="J545" s="51" t="str">
        <v>SMS</v>
      </c>
      <c r="R545" s="213">
        <f>R449</f>
        <v>0</v>
      </c>
      <c r="S545" s="213">
        <f t="shared" ref="S545:BN545" si="405">S449</f>
        <v>0</v>
      </c>
      <c r="T545" s="213">
        <f t="shared" si="405"/>
        <v>0</v>
      </c>
      <c r="U545" s="213">
        <f t="shared" si="405"/>
        <v>0</v>
      </c>
      <c r="V545" s="213">
        <f t="shared" si="405"/>
        <v>0</v>
      </c>
      <c r="W545" s="213">
        <f t="shared" si="405"/>
        <v>0</v>
      </c>
      <c r="X545" s="213">
        <f t="shared" si="405"/>
        <v>0</v>
      </c>
      <c r="Y545" s="213">
        <f t="shared" si="405"/>
        <v>0</v>
      </c>
      <c r="Z545" s="213">
        <f t="shared" si="405"/>
        <v>0</v>
      </c>
      <c r="AA545" s="213">
        <f t="shared" si="405"/>
        <v>0</v>
      </c>
      <c r="AB545" s="213">
        <f t="shared" si="405"/>
        <v>0</v>
      </c>
      <c r="AC545" s="213">
        <f t="shared" si="405"/>
        <v>0</v>
      </c>
      <c r="AD545" s="213">
        <f t="shared" si="405"/>
        <v>0</v>
      </c>
      <c r="AE545" s="213">
        <f t="shared" si="405"/>
        <v>0</v>
      </c>
      <c r="AF545" s="213">
        <f t="shared" si="405"/>
        <v>0</v>
      </c>
      <c r="AG545" s="213">
        <f t="shared" si="405"/>
        <v>0</v>
      </c>
      <c r="AH545" s="213">
        <f t="shared" si="405"/>
        <v>0</v>
      </c>
      <c r="AI545" s="213">
        <f t="shared" si="405"/>
        <v>0</v>
      </c>
      <c r="AJ545" s="213">
        <f t="shared" si="405"/>
        <v>0</v>
      </c>
      <c r="AK545" s="213">
        <f t="shared" si="405"/>
        <v>0</v>
      </c>
      <c r="AL545" s="213">
        <f t="shared" si="405"/>
        <v>0</v>
      </c>
      <c r="AM545" s="213">
        <f t="shared" si="405"/>
        <v>0</v>
      </c>
      <c r="AN545" s="213">
        <f t="shared" si="405"/>
        <v>0</v>
      </c>
      <c r="AO545" s="213">
        <f t="shared" si="405"/>
        <v>0</v>
      </c>
      <c r="AP545" s="213">
        <f t="shared" si="405"/>
        <v>0</v>
      </c>
      <c r="AQ545" s="213">
        <f t="shared" si="405"/>
        <v>0</v>
      </c>
      <c r="AR545" s="213">
        <f t="shared" si="405"/>
        <v>0</v>
      </c>
      <c r="AS545" s="213">
        <f t="shared" si="405"/>
        <v>0</v>
      </c>
      <c r="AT545" s="213">
        <f t="shared" si="405"/>
        <v>0</v>
      </c>
      <c r="AU545" s="213">
        <f t="shared" si="405"/>
        <v>0</v>
      </c>
      <c r="AV545" s="213">
        <f t="shared" si="405"/>
        <v>0</v>
      </c>
      <c r="AW545" s="213">
        <f t="shared" si="405"/>
        <v>0</v>
      </c>
      <c r="AX545" s="213">
        <f t="shared" si="405"/>
        <v>0</v>
      </c>
      <c r="AY545" s="213">
        <f t="shared" si="405"/>
        <v>0</v>
      </c>
      <c r="AZ545" s="213">
        <f t="shared" si="405"/>
        <v>0</v>
      </c>
      <c r="BA545" s="213">
        <f t="shared" si="405"/>
        <v>0</v>
      </c>
      <c r="BB545" s="213">
        <f t="shared" si="405"/>
        <v>0</v>
      </c>
      <c r="BC545" s="213">
        <f t="shared" si="405"/>
        <v>0</v>
      </c>
      <c r="BD545" s="213">
        <f t="shared" si="405"/>
        <v>0</v>
      </c>
      <c r="BE545" s="213">
        <f t="shared" si="405"/>
        <v>0</v>
      </c>
      <c r="BF545" s="213">
        <f t="shared" si="405"/>
        <v>0</v>
      </c>
      <c r="BG545" s="213">
        <f t="shared" si="405"/>
        <v>0</v>
      </c>
      <c r="BH545" s="213">
        <f t="shared" si="405"/>
        <v>0</v>
      </c>
      <c r="BI545" s="213">
        <f t="shared" si="405"/>
        <v>0</v>
      </c>
      <c r="BJ545" s="213">
        <f t="shared" si="405"/>
        <v>0</v>
      </c>
      <c r="BK545" s="213">
        <f t="shared" si="405"/>
        <v>0</v>
      </c>
      <c r="BL545" s="213">
        <f t="shared" si="405"/>
        <v>0</v>
      </c>
      <c r="BM545" s="213">
        <f t="shared" si="405"/>
        <v>0</v>
      </c>
      <c r="BN545" s="213">
        <f t="shared" si="405"/>
        <v>0</v>
      </c>
      <c r="BO545" s="213">
        <f t="shared" ref="BO545:BP547" si="406">BO449</f>
        <v>0</v>
      </c>
      <c r="BP545" s="213">
        <f t="shared" si="406"/>
        <v>0</v>
      </c>
      <c r="BR545" s="305"/>
      <c r="BS545" s="305"/>
    </row>
    <row r="546" spans="2:71" outlineLevel="1">
      <c r="D546">
        <v>19</v>
      </c>
      <c r="E546" s="51" t="str">
        <v>SMS salientes</v>
      </c>
      <c r="J546" s="51" t="str">
        <v>SMS</v>
      </c>
      <c r="R546" s="213">
        <f>R450</f>
        <v>0</v>
      </c>
      <c r="S546" s="213">
        <f t="shared" ref="S546:BN546" si="407">S450</f>
        <v>0</v>
      </c>
      <c r="T546" s="213">
        <f t="shared" si="407"/>
        <v>0</v>
      </c>
      <c r="U546" s="213">
        <f t="shared" si="407"/>
        <v>0</v>
      </c>
      <c r="V546" s="213">
        <f t="shared" si="407"/>
        <v>0</v>
      </c>
      <c r="W546" s="213">
        <f t="shared" si="407"/>
        <v>0</v>
      </c>
      <c r="X546" s="213">
        <f t="shared" si="407"/>
        <v>0</v>
      </c>
      <c r="Y546" s="213">
        <f t="shared" si="407"/>
        <v>0</v>
      </c>
      <c r="Z546" s="213">
        <f t="shared" si="407"/>
        <v>0</v>
      </c>
      <c r="AA546" s="213">
        <f t="shared" si="407"/>
        <v>0</v>
      </c>
      <c r="AB546" s="213">
        <f t="shared" si="407"/>
        <v>0</v>
      </c>
      <c r="AC546" s="213">
        <f t="shared" si="407"/>
        <v>0</v>
      </c>
      <c r="AD546" s="213">
        <f t="shared" si="407"/>
        <v>0</v>
      </c>
      <c r="AE546" s="213">
        <f t="shared" si="407"/>
        <v>0</v>
      </c>
      <c r="AF546" s="213">
        <f t="shared" si="407"/>
        <v>0</v>
      </c>
      <c r="AG546" s="213">
        <f t="shared" si="407"/>
        <v>0</v>
      </c>
      <c r="AH546" s="213">
        <f t="shared" si="407"/>
        <v>0</v>
      </c>
      <c r="AI546" s="213">
        <f t="shared" si="407"/>
        <v>0</v>
      </c>
      <c r="AJ546" s="213">
        <f t="shared" si="407"/>
        <v>0</v>
      </c>
      <c r="AK546" s="213">
        <f t="shared" si="407"/>
        <v>0</v>
      </c>
      <c r="AL546" s="213">
        <f t="shared" si="407"/>
        <v>0</v>
      </c>
      <c r="AM546" s="213">
        <f t="shared" si="407"/>
        <v>0</v>
      </c>
      <c r="AN546" s="213">
        <f t="shared" si="407"/>
        <v>0</v>
      </c>
      <c r="AO546" s="213">
        <f t="shared" si="407"/>
        <v>0</v>
      </c>
      <c r="AP546" s="213">
        <f t="shared" si="407"/>
        <v>0</v>
      </c>
      <c r="AQ546" s="213">
        <f t="shared" si="407"/>
        <v>0</v>
      </c>
      <c r="AR546" s="213">
        <f t="shared" si="407"/>
        <v>0</v>
      </c>
      <c r="AS546" s="213">
        <f t="shared" si="407"/>
        <v>0</v>
      </c>
      <c r="AT546" s="213">
        <f t="shared" si="407"/>
        <v>0</v>
      </c>
      <c r="AU546" s="213">
        <f t="shared" si="407"/>
        <v>0</v>
      </c>
      <c r="AV546" s="213">
        <f t="shared" si="407"/>
        <v>0</v>
      </c>
      <c r="AW546" s="213">
        <f t="shared" si="407"/>
        <v>0</v>
      </c>
      <c r="AX546" s="213">
        <f t="shared" si="407"/>
        <v>0</v>
      </c>
      <c r="AY546" s="213">
        <f t="shared" si="407"/>
        <v>0</v>
      </c>
      <c r="AZ546" s="213">
        <f t="shared" si="407"/>
        <v>0</v>
      </c>
      <c r="BA546" s="213">
        <f t="shared" si="407"/>
        <v>0</v>
      </c>
      <c r="BB546" s="213">
        <f t="shared" si="407"/>
        <v>0</v>
      </c>
      <c r="BC546" s="213">
        <f t="shared" si="407"/>
        <v>0</v>
      </c>
      <c r="BD546" s="213">
        <f t="shared" si="407"/>
        <v>0</v>
      </c>
      <c r="BE546" s="213">
        <f t="shared" si="407"/>
        <v>0</v>
      </c>
      <c r="BF546" s="213">
        <f t="shared" si="407"/>
        <v>0</v>
      </c>
      <c r="BG546" s="213">
        <f t="shared" si="407"/>
        <v>0</v>
      </c>
      <c r="BH546" s="213">
        <f t="shared" si="407"/>
        <v>0</v>
      </c>
      <c r="BI546" s="213">
        <f t="shared" si="407"/>
        <v>0</v>
      </c>
      <c r="BJ546" s="213">
        <f t="shared" si="407"/>
        <v>0</v>
      </c>
      <c r="BK546" s="213">
        <f t="shared" si="407"/>
        <v>0</v>
      </c>
      <c r="BL546" s="213">
        <f t="shared" si="407"/>
        <v>0</v>
      </c>
      <c r="BM546" s="213">
        <f t="shared" si="407"/>
        <v>0</v>
      </c>
      <c r="BN546" s="213">
        <f t="shared" si="407"/>
        <v>0</v>
      </c>
      <c r="BO546" s="213">
        <f t="shared" si="406"/>
        <v>0</v>
      </c>
      <c r="BP546" s="213">
        <f t="shared" si="406"/>
        <v>0</v>
      </c>
      <c r="BR546" s="305"/>
      <c r="BS546" s="305"/>
    </row>
    <row r="547" spans="2:71" outlineLevel="1">
      <c r="D547">
        <v>20</v>
      </c>
      <c r="E547" s="51" t="str">
        <v>SMS entrantes</v>
      </c>
      <c r="J547" s="51" t="str">
        <v>SMS</v>
      </c>
      <c r="R547" s="213">
        <f>R451</f>
        <v>0</v>
      </c>
      <c r="S547" s="213">
        <f t="shared" ref="S547:BN547" si="408">S451</f>
        <v>0</v>
      </c>
      <c r="T547" s="213">
        <f t="shared" si="408"/>
        <v>0</v>
      </c>
      <c r="U547" s="213">
        <f t="shared" si="408"/>
        <v>0</v>
      </c>
      <c r="V547" s="213">
        <f t="shared" si="408"/>
        <v>0</v>
      </c>
      <c r="W547" s="213">
        <f t="shared" si="408"/>
        <v>0</v>
      </c>
      <c r="X547" s="213">
        <f t="shared" si="408"/>
        <v>0</v>
      </c>
      <c r="Y547" s="213">
        <f t="shared" si="408"/>
        <v>0</v>
      </c>
      <c r="Z547" s="213">
        <f t="shared" si="408"/>
        <v>0</v>
      </c>
      <c r="AA547" s="213">
        <f t="shared" si="408"/>
        <v>0</v>
      </c>
      <c r="AB547" s="213">
        <f t="shared" si="408"/>
        <v>0</v>
      </c>
      <c r="AC547" s="213">
        <f t="shared" si="408"/>
        <v>0</v>
      </c>
      <c r="AD547" s="213">
        <f t="shared" si="408"/>
        <v>0</v>
      </c>
      <c r="AE547" s="213">
        <f t="shared" si="408"/>
        <v>0</v>
      </c>
      <c r="AF547" s="213">
        <f t="shared" si="408"/>
        <v>0</v>
      </c>
      <c r="AG547" s="213">
        <f t="shared" si="408"/>
        <v>0</v>
      </c>
      <c r="AH547" s="213">
        <f t="shared" si="408"/>
        <v>0</v>
      </c>
      <c r="AI547" s="213">
        <f t="shared" si="408"/>
        <v>0</v>
      </c>
      <c r="AJ547" s="213">
        <f t="shared" si="408"/>
        <v>0</v>
      </c>
      <c r="AK547" s="213">
        <f t="shared" si="408"/>
        <v>0</v>
      </c>
      <c r="AL547" s="213">
        <f t="shared" si="408"/>
        <v>0</v>
      </c>
      <c r="AM547" s="213">
        <f t="shared" si="408"/>
        <v>0</v>
      </c>
      <c r="AN547" s="213">
        <f t="shared" si="408"/>
        <v>0</v>
      </c>
      <c r="AO547" s="213">
        <f t="shared" si="408"/>
        <v>0</v>
      </c>
      <c r="AP547" s="213">
        <f t="shared" si="408"/>
        <v>0</v>
      </c>
      <c r="AQ547" s="213">
        <f t="shared" si="408"/>
        <v>0</v>
      </c>
      <c r="AR547" s="213">
        <f t="shared" si="408"/>
        <v>0</v>
      </c>
      <c r="AS547" s="213">
        <f t="shared" si="408"/>
        <v>0</v>
      </c>
      <c r="AT547" s="213">
        <f t="shared" si="408"/>
        <v>0</v>
      </c>
      <c r="AU547" s="213">
        <f t="shared" si="408"/>
        <v>0</v>
      </c>
      <c r="AV547" s="213">
        <f t="shared" si="408"/>
        <v>0</v>
      </c>
      <c r="AW547" s="213">
        <f t="shared" si="408"/>
        <v>0</v>
      </c>
      <c r="AX547" s="213">
        <f t="shared" si="408"/>
        <v>0</v>
      </c>
      <c r="AY547" s="213">
        <f t="shared" si="408"/>
        <v>0</v>
      </c>
      <c r="AZ547" s="213">
        <f t="shared" si="408"/>
        <v>0</v>
      </c>
      <c r="BA547" s="213">
        <f t="shared" si="408"/>
        <v>0</v>
      </c>
      <c r="BB547" s="213">
        <f t="shared" si="408"/>
        <v>0</v>
      </c>
      <c r="BC547" s="213">
        <f t="shared" si="408"/>
        <v>0</v>
      </c>
      <c r="BD547" s="213">
        <f t="shared" si="408"/>
        <v>0</v>
      </c>
      <c r="BE547" s="213">
        <f t="shared" si="408"/>
        <v>0</v>
      </c>
      <c r="BF547" s="213">
        <f t="shared" si="408"/>
        <v>0</v>
      </c>
      <c r="BG547" s="213">
        <f t="shared" si="408"/>
        <v>0</v>
      </c>
      <c r="BH547" s="213">
        <f t="shared" si="408"/>
        <v>0</v>
      </c>
      <c r="BI547" s="213">
        <f t="shared" si="408"/>
        <v>0</v>
      </c>
      <c r="BJ547" s="213">
        <f t="shared" si="408"/>
        <v>0</v>
      </c>
      <c r="BK547" s="213">
        <f t="shared" si="408"/>
        <v>0</v>
      </c>
      <c r="BL547" s="213">
        <f t="shared" si="408"/>
        <v>0</v>
      </c>
      <c r="BM547" s="213">
        <f t="shared" si="408"/>
        <v>0</v>
      </c>
      <c r="BN547" s="213">
        <f t="shared" si="408"/>
        <v>0</v>
      </c>
      <c r="BO547" s="213">
        <f t="shared" si="406"/>
        <v>0</v>
      </c>
      <c r="BP547" s="213">
        <f t="shared" si="406"/>
        <v>0</v>
      </c>
      <c r="BR547" s="305"/>
      <c r="BS547" s="305"/>
    </row>
    <row r="548" spans="2:71" outlineLevel="1">
      <c r="D548">
        <v>21</v>
      </c>
      <c r="E548" s="51" t="str">
        <v>Fixed Service21</v>
      </c>
      <c r="J548" s="51" t="str">
        <v>Fixed Unit21</v>
      </c>
    </row>
    <row r="549" spans="2:71" outlineLevel="1">
      <c r="D549">
        <v>22</v>
      </c>
      <c r="E549" s="51" t="str">
        <v>Enlaces dedicados</v>
      </c>
      <c r="J549" s="51" t="str">
        <v>Mbps</v>
      </c>
      <c r="R549" s="213">
        <f>R517</f>
        <v>95889.600000000006</v>
      </c>
      <c r="S549" s="213">
        <f t="shared" ref="S549:BN549" si="409">S517</f>
        <v>155539.80000000002</v>
      </c>
      <c r="T549" s="213">
        <f t="shared" si="409"/>
        <v>180826.66</v>
      </c>
      <c r="U549" s="213">
        <f t="shared" si="409"/>
        <v>201449.28279000003</v>
      </c>
      <c r="V549" s="213">
        <f t="shared" si="409"/>
        <v>227104.97121238502</v>
      </c>
      <c r="W549" s="213">
        <f t="shared" si="409"/>
        <v>260375.48155369444</v>
      </c>
      <c r="X549" s="213">
        <f t="shared" si="409"/>
        <v>291575.54155110178</v>
      </c>
      <c r="Y549" s="213">
        <f t="shared" si="409"/>
        <v>337521.20034935256</v>
      </c>
      <c r="Z549" s="213">
        <f t="shared" si="409"/>
        <v>414267.13971762365</v>
      </c>
      <c r="AA549" s="213">
        <f t="shared" si="409"/>
        <v>453617.8553281629</v>
      </c>
      <c r="AB549" s="213">
        <f t="shared" si="409"/>
        <v>469025.10519418231</v>
      </c>
      <c r="AC549" s="213">
        <f t="shared" si="409"/>
        <v>481946.04336192383</v>
      </c>
      <c r="AD549" s="213">
        <f t="shared" si="409"/>
        <v>494671.76637798571</v>
      </c>
      <c r="AE549" s="213">
        <f t="shared" si="409"/>
        <v>507098.4247630933</v>
      </c>
      <c r="AF549" s="213">
        <f t="shared" si="409"/>
        <v>519743.0445107437</v>
      </c>
      <c r="AG549" s="213">
        <f t="shared" si="409"/>
        <v>532723.38553704135</v>
      </c>
      <c r="AH549" s="213">
        <f t="shared" si="409"/>
        <v>533608.07838516252</v>
      </c>
      <c r="AI549" s="213">
        <f t="shared" si="409"/>
        <v>534908.03522321826</v>
      </c>
      <c r="AJ549" s="213">
        <f t="shared" si="409"/>
        <v>535160.80460839567</v>
      </c>
      <c r="AK549" s="213">
        <f t="shared" si="409"/>
        <v>535233.02443273214</v>
      </c>
      <c r="AL549" s="213">
        <f t="shared" si="409"/>
        <v>535738.56320308719</v>
      </c>
      <c r="AM549" s="213">
        <f t="shared" si="409"/>
        <v>535810.78302742355</v>
      </c>
      <c r="AN549" s="213">
        <f t="shared" si="409"/>
        <v>535919.11276392825</v>
      </c>
      <c r="AO549" s="213">
        <f t="shared" si="409"/>
        <v>536027.44250043284</v>
      </c>
      <c r="AP549" s="213">
        <f t="shared" si="409"/>
        <v>536099.66232476931</v>
      </c>
      <c r="AQ549" s="213">
        <f t="shared" si="409"/>
        <v>536587.14613904012</v>
      </c>
      <c r="AR549" s="213">
        <f t="shared" si="409"/>
        <v>536695.47587554483</v>
      </c>
      <c r="AS549" s="213">
        <f t="shared" si="409"/>
        <v>536767.69569988118</v>
      </c>
      <c r="AT549" s="213">
        <f t="shared" si="409"/>
        <v>536894.08039247</v>
      </c>
      <c r="AU549" s="213">
        <f t="shared" si="409"/>
        <v>536966.30021680635</v>
      </c>
      <c r="AV549" s="213">
        <f t="shared" si="409"/>
        <v>537074.62995331106</v>
      </c>
      <c r="AW549" s="213">
        <f t="shared" si="409"/>
        <v>537526.00385541376</v>
      </c>
      <c r="AX549" s="213">
        <f t="shared" si="409"/>
        <v>537598.22367975011</v>
      </c>
      <c r="AY549" s="213">
        <f t="shared" si="409"/>
        <v>537670.44350408658</v>
      </c>
      <c r="AZ549" s="213">
        <f t="shared" si="409"/>
        <v>537742.66332842293</v>
      </c>
      <c r="BA549" s="213">
        <f t="shared" si="409"/>
        <v>537796.82819667528</v>
      </c>
      <c r="BB549" s="213">
        <f t="shared" si="409"/>
        <v>537887.10297709587</v>
      </c>
      <c r="BC549" s="213">
        <f t="shared" si="409"/>
        <v>538464.86157178727</v>
      </c>
      <c r="BD549" s="213">
        <f t="shared" si="409"/>
        <v>538519.02644003951</v>
      </c>
      <c r="BE549" s="213">
        <f t="shared" si="409"/>
        <v>538591.24626437598</v>
      </c>
      <c r="BF549" s="213">
        <f t="shared" si="409"/>
        <v>538645.41113262833</v>
      </c>
      <c r="BG549" s="213">
        <f t="shared" si="409"/>
        <v>538663.46608871245</v>
      </c>
      <c r="BH549" s="213">
        <f t="shared" si="409"/>
        <v>538735.6859130488</v>
      </c>
      <c r="BI549" s="213">
        <f t="shared" si="409"/>
        <v>538789.85078130115</v>
      </c>
      <c r="BJ549" s="213">
        <f t="shared" si="409"/>
        <v>538807.90573738527</v>
      </c>
      <c r="BK549" s="213">
        <f t="shared" si="409"/>
        <v>538807.90573738527</v>
      </c>
      <c r="BL549" s="213">
        <f t="shared" si="409"/>
        <v>538844.0156495535</v>
      </c>
      <c r="BM549" s="213">
        <f t="shared" si="409"/>
        <v>538862.07060563762</v>
      </c>
      <c r="BN549" s="213">
        <f t="shared" si="409"/>
        <v>538916.23547388986</v>
      </c>
      <c r="BO549" s="213">
        <f>BO517</f>
        <v>538916.23547388986</v>
      </c>
      <c r="BP549" s="213">
        <f>BP517</f>
        <v>539313.44450774021</v>
      </c>
    </row>
    <row r="550" spans="2:71" outlineLevel="1">
      <c r="D550">
        <v>23</v>
      </c>
      <c r="E550" s="51" t="str">
        <v>xDSL propio (líneas)</v>
      </c>
      <c r="I550" s="53" t="s">
        <v>410</v>
      </c>
      <c r="J550" s="51" t="str">
        <v># lineas</v>
      </c>
      <c r="R550" s="213">
        <f t="shared" ref="R550:BM550" si="410">AVERAGE(R478,S478)</f>
        <v>3822220</v>
      </c>
      <c r="S550" s="213">
        <f t="shared" si="410"/>
        <v>6043393</v>
      </c>
      <c r="T550" s="213">
        <f t="shared" si="410"/>
        <v>8545160.5</v>
      </c>
      <c r="U550" s="213">
        <f t="shared" si="410"/>
        <v>10443496</v>
      </c>
      <c r="V550" s="213">
        <f t="shared" si="410"/>
        <v>11770263</v>
      </c>
      <c r="W550" s="213">
        <f t="shared" si="410"/>
        <v>12436255.75</v>
      </c>
      <c r="X550" s="213">
        <f t="shared" si="410"/>
        <v>12995574.208502907</v>
      </c>
      <c r="Y550" s="213">
        <f t="shared" si="410"/>
        <v>13648319.937754361</v>
      </c>
      <c r="Z550" s="213">
        <f t="shared" si="410"/>
        <v>14272645.979251454</v>
      </c>
      <c r="AA550" s="213">
        <f t="shared" si="410"/>
        <v>15058006.80045961</v>
      </c>
      <c r="AB550" s="213">
        <f t="shared" si="410"/>
        <v>15985111.423222139</v>
      </c>
      <c r="AC550" s="213">
        <f t="shared" si="410"/>
        <v>16874593.174600646</v>
      </c>
      <c r="AD550" s="213">
        <f t="shared" si="410"/>
        <v>17728929.906360127</v>
      </c>
      <c r="AE550" s="213">
        <f t="shared" si="410"/>
        <v>18550091.20090748</v>
      </c>
      <c r="AF550" s="213">
        <f t="shared" si="410"/>
        <v>19337670.201486014</v>
      </c>
      <c r="AG550" s="213">
        <f t="shared" si="410"/>
        <v>20090870.166398317</v>
      </c>
      <c r="AH550" s="213">
        <f t="shared" si="410"/>
        <v>20811375.859147266</v>
      </c>
      <c r="AI550" s="213">
        <f t="shared" si="410"/>
        <v>21320165.71801414</v>
      </c>
      <c r="AJ550" s="213">
        <f t="shared" si="410"/>
        <v>21630165.686701395</v>
      </c>
      <c r="AK550" s="213">
        <f t="shared" si="410"/>
        <v>21932681.057718661</v>
      </c>
      <c r="AL550" s="213">
        <f t="shared" si="410"/>
        <v>22224550.237689897</v>
      </c>
      <c r="AM550" s="213">
        <f t="shared" si="410"/>
        <v>22505698.736435</v>
      </c>
      <c r="AN550" s="213">
        <f t="shared" si="410"/>
        <v>22778186.54052012</v>
      </c>
      <c r="AO550" s="213">
        <f t="shared" si="410"/>
        <v>23046053.83379928</v>
      </c>
      <c r="AP550" s="213">
        <f t="shared" si="410"/>
        <v>23310764.529994968</v>
      </c>
      <c r="AQ550" s="213">
        <f t="shared" si="410"/>
        <v>23567670.41158789</v>
      </c>
      <c r="AR550" s="213">
        <f t="shared" si="410"/>
        <v>23813919.503938429</v>
      </c>
      <c r="AS550" s="213">
        <f t="shared" si="410"/>
        <v>24050704.70974794</v>
      </c>
      <c r="AT550" s="213">
        <f t="shared" si="410"/>
        <v>24278951.857169598</v>
      </c>
      <c r="AU550" s="213">
        <f t="shared" si="410"/>
        <v>24498188.569451503</v>
      </c>
      <c r="AV550" s="213">
        <f t="shared" si="410"/>
        <v>24707355.178360771</v>
      </c>
      <c r="AW550" s="213">
        <f t="shared" si="410"/>
        <v>24906280.144519232</v>
      </c>
      <c r="AX550" s="213">
        <f t="shared" si="410"/>
        <v>25095649.625439584</v>
      </c>
      <c r="AY550" s="213">
        <f t="shared" si="410"/>
        <v>25275952.197973885</v>
      </c>
      <c r="AZ550" s="213">
        <f t="shared" si="410"/>
        <v>25446580.585470878</v>
      </c>
      <c r="BA550" s="213">
        <f t="shared" si="410"/>
        <v>25606505.097453095</v>
      </c>
      <c r="BB550" s="213">
        <f t="shared" si="410"/>
        <v>25755469.863179933</v>
      </c>
      <c r="BC550" s="213">
        <f t="shared" si="410"/>
        <v>25894007.669122525</v>
      </c>
      <c r="BD550" s="213">
        <f t="shared" si="410"/>
        <v>26022588.620990694</v>
      </c>
      <c r="BE550" s="213">
        <f t="shared" si="410"/>
        <v>26140828.761270717</v>
      </c>
      <c r="BF550" s="213">
        <f t="shared" si="410"/>
        <v>26247970.167520273</v>
      </c>
      <c r="BG550" s="213">
        <f t="shared" si="410"/>
        <v>26343869.764088552</v>
      </c>
      <c r="BH550" s="213">
        <f t="shared" si="410"/>
        <v>26429054.584140092</v>
      </c>
      <c r="BI550" s="213">
        <f t="shared" si="410"/>
        <v>26487827.336245209</v>
      </c>
      <c r="BJ550" s="213">
        <f t="shared" si="410"/>
        <v>26525385.185912274</v>
      </c>
      <c r="BK550" s="213">
        <f t="shared" si="410"/>
        <v>26562996.289930992</v>
      </c>
      <c r="BL550" s="213">
        <f t="shared" si="410"/>
        <v>26600660.723812237</v>
      </c>
      <c r="BM550" s="213">
        <f t="shared" si="410"/>
        <v>26638378.563173957</v>
      </c>
      <c r="BN550" s="213">
        <f>AVERAGE(BN478,BQ478)</f>
        <v>26657250.843683872</v>
      </c>
      <c r="BO550" s="213">
        <f>AVERAGE(BO478,BR478)</f>
        <v>26695048.92379874</v>
      </c>
      <c r="BP550" s="213">
        <f>AVERAGE(BP478,BS478)</f>
        <v>26732900.598894905</v>
      </c>
    </row>
    <row r="551" spans="2:71" outlineLevel="1">
      <c r="D551">
        <v>24</v>
      </c>
      <c r="E551" s="51" t="str">
        <v>xDSL propio (contendido)</v>
      </c>
      <c r="J551" s="51" t="str">
        <v>Mbps</v>
      </c>
      <c r="R551" s="213">
        <f>R479</f>
        <v>144947.48300000001</v>
      </c>
      <c r="S551" s="213">
        <f t="shared" ref="S551:BN551" si="411">S479</f>
        <v>230302.77549999999</v>
      </c>
      <c r="T551" s="213">
        <f t="shared" si="411"/>
        <v>406422.09</v>
      </c>
      <c r="U551" s="213">
        <f t="shared" si="411"/>
        <v>549929.19499999995</v>
      </c>
      <c r="V551" s="213">
        <f t="shared" si="411"/>
        <v>690703.36600000004</v>
      </c>
      <c r="W551" s="213">
        <f t="shared" si="411"/>
        <v>788030.04</v>
      </c>
      <c r="X551" s="213">
        <f t="shared" si="411"/>
        <v>860539.42200000002</v>
      </c>
      <c r="Y551" s="213">
        <f t="shared" si="411"/>
        <v>953535.21956591576</v>
      </c>
      <c r="Z551" s="213">
        <f t="shared" si="411"/>
        <v>1047036.2218877181</v>
      </c>
      <c r="AA551" s="213">
        <f t="shared" si="411"/>
        <v>1115737.8884999999</v>
      </c>
      <c r="AB551" s="213">
        <f t="shared" si="411"/>
        <v>1211899.8950097268</v>
      </c>
      <c r="AC551" s="213">
        <f t="shared" si="411"/>
        <v>1308391.3255722872</v>
      </c>
      <c r="AD551" s="213">
        <f t="shared" si="411"/>
        <v>1405281.1987819024</v>
      </c>
      <c r="AE551" s="213">
        <f t="shared" si="411"/>
        <v>1502738.8528760483</v>
      </c>
      <c r="AF551" s="213">
        <f t="shared" si="411"/>
        <v>1600768.7077237025</v>
      </c>
      <c r="AG551" s="213">
        <f t="shared" si="411"/>
        <v>1699151.609048157</v>
      </c>
      <c r="AH551" s="213">
        <f t="shared" si="411"/>
        <v>1797813.8342147516</v>
      </c>
      <c r="AI551" s="213">
        <f t="shared" si="411"/>
        <v>1896957.9839118533</v>
      </c>
      <c r="AJ551" s="213">
        <f t="shared" si="411"/>
        <v>1924977.7577973763</v>
      </c>
      <c r="AK551" s="213">
        <f t="shared" si="411"/>
        <v>1952529.7827395461</v>
      </c>
      <c r="AL551" s="213">
        <f t="shared" si="411"/>
        <v>1979207.83856689</v>
      </c>
      <c r="AM551" s="213">
        <f t="shared" si="411"/>
        <v>2004851.3859385734</v>
      </c>
      <c r="AN551" s="213">
        <f t="shared" si="411"/>
        <v>2029607.6107963284</v>
      </c>
      <c r="AO551" s="213">
        <f t="shared" si="411"/>
        <v>2053698.6083939245</v>
      </c>
      <c r="AP551" s="213">
        <f t="shared" si="411"/>
        <v>2077626.5425325632</v>
      </c>
      <c r="AQ551" s="213">
        <f t="shared" si="411"/>
        <v>2101151.6762726698</v>
      </c>
      <c r="AR551" s="213">
        <f t="shared" si="411"/>
        <v>2123680.489021623</v>
      </c>
      <c r="AS551" s="213">
        <f t="shared" si="411"/>
        <v>2145295.2453173869</v>
      </c>
      <c r="AT551" s="213">
        <f t="shared" si="411"/>
        <v>2166127.5249950206</v>
      </c>
      <c r="AU551" s="213">
        <f t="shared" si="411"/>
        <v>2186211.7157713175</v>
      </c>
      <c r="AV551" s="213">
        <f t="shared" si="411"/>
        <v>2205428.7498376141</v>
      </c>
      <c r="AW551" s="213">
        <f t="shared" si="411"/>
        <v>2223707.7347580269</v>
      </c>
      <c r="AX551" s="213">
        <f t="shared" si="411"/>
        <v>2241088.8121530274</v>
      </c>
      <c r="AY551" s="213">
        <f t="shared" si="411"/>
        <v>2257654.843663794</v>
      </c>
      <c r="AZ551" s="213">
        <f t="shared" si="411"/>
        <v>2273410.5518339109</v>
      </c>
      <c r="BA551" s="213">
        <f t="shared" si="411"/>
        <v>2288242.3513478437</v>
      </c>
      <c r="BB551" s="213">
        <f t="shared" si="411"/>
        <v>2302079.2412054865</v>
      </c>
      <c r="BC551" s="213">
        <f t="shared" si="411"/>
        <v>2314946.3540238496</v>
      </c>
      <c r="BD551" s="213">
        <f t="shared" si="411"/>
        <v>2326914.0665587704</v>
      </c>
      <c r="BE551" s="213">
        <f t="shared" si="411"/>
        <v>2337996.2750304542</v>
      </c>
      <c r="BF551" s="213">
        <f t="shared" si="411"/>
        <v>2348110.253502998</v>
      </c>
      <c r="BG551" s="213">
        <f t="shared" si="411"/>
        <v>2357202.8597905431</v>
      </c>
      <c r="BH551" s="213">
        <f t="shared" si="411"/>
        <v>2365301.5877818917</v>
      </c>
      <c r="BI551" s="213">
        <f t="shared" si="411"/>
        <v>2372473.4216009965</v>
      </c>
      <c r="BJ551" s="213">
        <f t="shared" si="411"/>
        <v>2375837.4196736384</v>
      </c>
      <c r="BK551" s="213">
        <f t="shared" si="411"/>
        <v>2379206.187655577</v>
      </c>
      <c r="BL551" s="213">
        <f t="shared" si="411"/>
        <v>2382579.7323102062</v>
      </c>
      <c r="BM551" s="213">
        <f t="shared" si="411"/>
        <v>2385958.0604105042</v>
      </c>
      <c r="BN551" s="213">
        <f t="shared" si="411"/>
        <v>2389341.1787390574</v>
      </c>
      <c r="BO551" s="213">
        <f>BO479</f>
        <v>2392729.0940880682</v>
      </c>
      <c r="BP551" s="213">
        <f>BP479</f>
        <v>2396121.8132593678</v>
      </c>
    </row>
    <row r="552" spans="2:71" outlineLevel="1">
      <c r="D552">
        <v>25</v>
      </c>
      <c r="E552" s="51" t="str">
        <v>xDSL ajeno (líneas)</v>
      </c>
      <c r="I552" s="53" t="s">
        <v>410</v>
      </c>
      <c r="J552" s="51" t="str">
        <v># lineas</v>
      </c>
      <c r="R552" s="213">
        <f t="shared" ref="R552:BM552" si="412">AVERAGE(R480,S480)</f>
        <v>0</v>
      </c>
      <c r="S552" s="213">
        <f t="shared" si="412"/>
        <v>0</v>
      </c>
      <c r="T552" s="213">
        <f t="shared" si="412"/>
        <v>0</v>
      </c>
      <c r="U552" s="213">
        <f t="shared" si="412"/>
        <v>0</v>
      </c>
      <c r="V552" s="213">
        <f t="shared" si="412"/>
        <v>0</v>
      </c>
      <c r="W552" s="213">
        <f t="shared" si="412"/>
        <v>0</v>
      </c>
      <c r="X552" s="213">
        <f t="shared" si="412"/>
        <v>0</v>
      </c>
      <c r="Y552" s="213">
        <f t="shared" si="412"/>
        <v>0</v>
      </c>
      <c r="Z552" s="213">
        <f t="shared" si="412"/>
        <v>0</v>
      </c>
      <c r="AA552" s="213">
        <f t="shared" si="412"/>
        <v>0</v>
      </c>
      <c r="AB552" s="213">
        <f t="shared" si="412"/>
        <v>0</v>
      </c>
      <c r="AC552" s="213">
        <f t="shared" si="412"/>
        <v>0</v>
      </c>
      <c r="AD552" s="213">
        <f t="shared" si="412"/>
        <v>0</v>
      </c>
      <c r="AE552" s="213">
        <f t="shared" si="412"/>
        <v>0</v>
      </c>
      <c r="AF552" s="213">
        <f t="shared" si="412"/>
        <v>0</v>
      </c>
      <c r="AG552" s="213">
        <f t="shared" si="412"/>
        <v>0</v>
      </c>
      <c r="AH552" s="213">
        <f t="shared" si="412"/>
        <v>0</v>
      </c>
      <c r="AI552" s="213">
        <f t="shared" si="412"/>
        <v>0</v>
      </c>
      <c r="AJ552" s="213">
        <f t="shared" si="412"/>
        <v>0</v>
      </c>
      <c r="AK552" s="213">
        <f t="shared" si="412"/>
        <v>0</v>
      </c>
      <c r="AL552" s="213">
        <f t="shared" si="412"/>
        <v>0</v>
      </c>
      <c r="AM552" s="213">
        <f t="shared" si="412"/>
        <v>0</v>
      </c>
      <c r="AN552" s="213">
        <f t="shared" si="412"/>
        <v>0</v>
      </c>
      <c r="AO552" s="213">
        <f t="shared" si="412"/>
        <v>0</v>
      </c>
      <c r="AP552" s="213">
        <f t="shared" si="412"/>
        <v>0</v>
      </c>
      <c r="AQ552" s="213">
        <f t="shared" si="412"/>
        <v>0</v>
      </c>
      <c r="AR552" s="213">
        <f t="shared" si="412"/>
        <v>0</v>
      </c>
      <c r="AS552" s="213">
        <f t="shared" si="412"/>
        <v>0</v>
      </c>
      <c r="AT552" s="213">
        <f t="shared" si="412"/>
        <v>0</v>
      </c>
      <c r="AU552" s="213">
        <f t="shared" si="412"/>
        <v>0</v>
      </c>
      <c r="AV552" s="213">
        <f t="shared" si="412"/>
        <v>0</v>
      </c>
      <c r="AW552" s="213">
        <f t="shared" si="412"/>
        <v>0</v>
      </c>
      <c r="AX552" s="213">
        <f t="shared" si="412"/>
        <v>0</v>
      </c>
      <c r="AY552" s="213">
        <f t="shared" si="412"/>
        <v>0</v>
      </c>
      <c r="AZ552" s="213">
        <f t="shared" si="412"/>
        <v>0</v>
      </c>
      <c r="BA552" s="213">
        <f t="shared" si="412"/>
        <v>0</v>
      </c>
      <c r="BB552" s="213">
        <f t="shared" si="412"/>
        <v>0</v>
      </c>
      <c r="BC552" s="213">
        <f t="shared" si="412"/>
        <v>0</v>
      </c>
      <c r="BD552" s="213">
        <f t="shared" si="412"/>
        <v>0</v>
      </c>
      <c r="BE552" s="213">
        <f t="shared" si="412"/>
        <v>0</v>
      </c>
      <c r="BF552" s="213">
        <f t="shared" si="412"/>
        <v>0</v>
      </c>
      <c r="BG552" s="213">
        <f t="shared" si="412"/>
        <v>0</v>
      </c>
      <c r="BH552" s="213">
        <f t="shared" si="412"/>
        <v>0</v>
      </c>
      <c r="BI552" s="213">
        <f t="shared" si="412"/>
        <v>0</v>
      </c>
      <c r="BJ552" s="213">
        <f t="shared" si="412"/>
        <v>0</v>
      </c>
      <c r="BK552" s="213">
        <f t="shared" si="412"/>
        <v>0</v>
      </c>
      <c r="BL552" s="213">
        <f t="shared" si="412"/>
        <v>0</v>
      </c>
      <c r="BM552" s="213">
        <f t="shared" si="412"/>
        <v>0</v>
      </c>
      <c r="BN552" s="213">
        <f>AVERAGE(BN480,BQ480)</f>
        <v>0</v>
      </c>
      <c r="BO552" s="213">
        <f>AVERAGE(BO480,BR480)</f>
        <v>0</v>
      </c>
      <c r="BP552" s="213">
        <f>AVERAGE(BP480,BS480)</f>
        <v>0</v>
      </c>
    </row>
    <row r="553" spans="2:71" outlineLevel="1">
      <c r="D553">
        <v>26</v>
      </c>
      <c r="E553" s="51" t="str">
        <v>xDSL ajeno (bitstream)</v>
      </c>
      <c r="J553" s="51" t="str">
        <v>Mbps</v>
      </c>
      <c r="R553" s="213">
        <f>R481</f>
        <v>0</v>
      </c>
      <c r="S553" s="213">
        <f t="shared" ref="S553:BN553" si="413">S481</f>
        <v>0</v>
      </c>
      <c r="T553" s="213">
        <f t="shared" si="413"/>
        <v>0</v>
      </c>
      <c r="U553" s="213">
        <f t="shared" si="413"/>
        <v>0</v>
      </c>
      <c r="V553" s="213">
        <f t="shared" si="413"/>
        <v>0</v>
      </c>
      <c r="W553" s="213">
        <f t="shared" si="413"/>
        <v>0</v>
      </c>
      <c r="X553" s="213">
        <f t="shared" si="413"/>
        <v>0</v>
      </c>
      <c r="Y553" s="213">
        <f t="shared" si="413"/>
        <v>0</v>
      </c>
      <c r="Z553" s="213">
        <f t="shared" si="413"/>
        <v>0</v>
      </c>
      <c r="AA553" s="213">
        <f t="shared" si="413"/>
        <v>0</v>
      </c>
      <c r="AB553" s="213">
        <f t="shared" si="413"/>
        <v>0</v>
      </c>
      <c r="AC553" s="213">
        <f t="shared" si="413"/>
        <v>0</v>
      </c>
      <c r="AD553" s="213">
        <f t="shared" si="413"/>
        <v>0</v>
      </c>
      <c r="AE553" s="213">
        <f t="shared" si="413"/>
        <v>0</v>
      </c>
      <c r="AF553" s="213">
        <f t="shared" si="413"/>
        <v>0</v>
      </c>
      <c r="AG553" s="213">
        <f t="shared" si="413"/>
        <v>0</v>
      </c>
      <c r="AH553" s="213">
        <f t="shared" si="413"/>
        <v>0</v>
      </c>
      <c r="AI553" s="213">
        <f t="shared" si="413"/>
        <v>0</v>
      </c>
      <c r="AJ553" s="213">
        <f t="shared" si="413"/>
        <v>0</v>
      </c>
      <c r="AK553" s="213">
        <f t="shared" si="413"/>
        <v>0</v>
      </c>
      <c r="AL553" s="213">
        <f t="shared" si="413"/>
        <v>0</v>
      </c>
      <c r="AM553" s="213">
        <f t="shared" si="413"/>
        <v>0</v>
      </c>
      <c r="AN553" s="213">
        <f t="shared" si="413"/>
        <v>0</v>
      </c>
      <c r="AO553" s="213">
        <f t="shared" si="413"/>
        <v>0</v>
      </c>
      <c r="AP553" s="213">
        <f t="shared" si="413"/>
        <v>0</v>
      </c>
      <c r="AQ553" s="213">
        <f t="shared" si="413"/>
        <v>0</v>
      </c>
      <c r="AR553" s="213">
        <f t="shared" si="413"/>
        <v>0</v>
      </c>
      <c r="AS553" s="213">
        <f t="shared" si="413"/>
        <v>0</v>
      </c>
      <c r="AT553" s="213">
        <f t="shared" si="413"/>
        <v>0</v>
      </c>
      <c r="AU553" s="213">
        <f t="shared" si="413"/>
        <v>0</v>
      </c>
      <c r="AV553" s="213">
        <f t="shared" si="413"/>
        <v>0</v>
      </c>
      <c r="AW553" s="213">
        <f t="shared" si="413"/>
        <v>0</v>
      </c>
      <c r="AX553" s="213">
        <f t="shared" si="413"/>
        <v>0</v>
      </c>
      <c r="AY553" s="213">
        <f t="shared" si="413"/>
        <v>0</v>
      </c>
      <c r="AZ553" s="213">
        <f t="shared" si="413"/>
        <v>0</v>
      </c>
      <c r="BA553" s="213">
        <f t="shared" si="413"/>
        <v>0</v>
      </c>
      <c r="BB553" s="213">
        <f t="shared" si="413"/>
        <v>0</v>
      </c>
      <c r="BC553" s="213">
        <f t="shared" si="413"/>
        <v>0</v>
      </c>
      <c r="BD553" s="213">
        <f t="shared" si="413"/>
        <v>0</v>
      </c>
      <c r="BE553" s="213">
        <f t="shared" si="413"/>
        <v>0</v>
      </c>
      <c r="BF553" s="213">
        <f t="shared" si="413"/>
        <v>0</v>
      </c>
      <c r="BG553" s="213">
        <f t="shared" si="413"/>
        <v>0</v>
      </c>
      <c r="BH553" s="213">
        <f t="shared" si="413"/>
        <v>0</v>
      </c>
      <c r="BI553" s="213">
        <f t="shared" si="413"/>
        <v>0</v>
      </c>
      <c r="BJ553" s="213">
        <f t="shared" si="413"/>
        <v>0</v>
      </c>
      <c r="BK553" s="213">
        <f t="shared" si="413"/>
        <v>0</v>
      </c>
      <c r="BL553" s="213">
        <f t="shared" si="413"/>
        <v>0</v>
      </c>
      <c r="BM553" s="213">
        <f t="shared" si="413"/>
        <v>0</v>
      </c>
      <c r="BN553" s="213">
        <f t="shared" si="413"/>
        <v>0</v>
      </c>
      <c r="BO553" s="213">
        <f>BO481</f>
        <v>0</v>
      </c>
      <c r="BP553" s="213">
        <f>BP481</f>
        <v>0</v>
      </c>
    </row>
    <row r="554" spans="2:71" outlineLevel="1">
      <c r="D554">
        <v>27</v>
      </c>
      <c r="E554" s="51" t="str">
        <v>Fixed Service27</v>
      </c>
      <c r="J554" s="51" t="str">
        <v>Fixed Unit27</v>
      </c>
    </row>
    <row r="555" spans="2:71" outlineLevel="1">
      <c r="D555">
        <v>28</v>
      </c>
      <c r="E555" s="51" t="str">
        <v>Fixed Service28</v>
      </c>
      <c r="J555" s="51" t="str">
        <v>Fixed Unit28</v>
      </c>
    </row>
    <row r="556" spans="2:71" outlineLevel="1">
      <c r="D556">
        <v>29</v>
      </c>
      <c r="E556" s="51" t="str">
        <v>Fixed Service29</v>
      </c>
      <c r="J556" s="51" t="str">
        <v>Fixed Unit29</v>
      </c>
    </row>
    <row r="557" spans="2:71" outlineLevel="1">
      <c r="D557">
        <v>30</v>
      </c>
      <c r="E557" s="51" t="str">
        <v>Televisión</v>
      </c>
      <c r="J557" s="51" t="str">
        <v>#</v>
      </c>
      <c r="R557" s="213">
        <f>R154</f>
        <v>3972572</v>
      </c>
      <c r="S557" s="213">
        <f t="shared" ref="S557:BN557" si="414">S154</f>
        <v>4339398</v>
      </c>
      <c r="T557" s="213">
        <f t="shared" si="414"/>
        <v>4836069</v>
      </c>
      <c r="U557" s="213">
        <f t="shared" si="414"/>
        <v>5061919</v>
      </c>
      <c r="V557" s="213">
        <f t="shared" si="414"/>
        <v>5384040</v>
      </c>
      <c r="W557" s="213">
        <f t="shared" si="414"/>
        <v>5668893</v>
      </c>
      <c r="X557" s="213">
        <f t="shared" si="414"/>
        <v>5987513</v>
      </c>
      <c r="Y557" s="213">
        <f t="shared" si="414"/>
        <v>6715720</v>
      </c>
      <c r="Z557" s="213">
        <f t="shared" si="414"/>
        <v>6344338</v>
      </c>
      <c r="AA557" s="213">
        <f t="shared" si="414"/>
        <v>7255572</v>
      </c>
      <c r="AB557" s="213">
        <f t="shared" si="414"/>
        <v>7597181.9049877953</v>
      </c>
      <c r="AC557" s="213">
        <f t="shared" si="414"/>
        <v>7955644.6271224227</v>
      </c>
      <c r="AD557" s="213">
        <f t="shared" si="414"/>
        <v>8287888.9294254007</v>
      </c>
      <c r="AE557" s="213">
        <f t="shared" si="414"/>
        <v>8596658.3633621112</v>
      </c>
      <c r="AF557" s="213">
        <f t="shared" si="414"/>
        <v>8883786.692291731</v>
      </c>
      <c r="AG557" s="213">
        <f t="shared" si="414"/>
        <v>9149903.6119011994</v>
      </c>
      <c r="AH557" s="213">
        <f t="shared" si="414"/>
        <v>9294296.3002632093</v>
      </c>
      <c r="AI557" s="213">
        <f t="shared" si="414"/>
        <v>9435597.5904753171</v>
      </c>
      <c r="AJ557" s="213">
        <f t="shared" si="414"/>
        <v>9574969.8450018503</v>
      </c>
      <c r="AK557" s="213">
        <f t="shared" si="414"/>
        <v>9712015.4845794607</v>
      </c>
      <c r="AL557" s="213">
        <f t="shared" si="414"/>
        <v>9844713.9425410628</v>
      </c>
      <c r="AM557" s="213">
        <f t="shared" si="414"/>
        <v>9972266.6853237618</v>
      </c>
      <c r="AN557" s="213">
        <f t="shared" si="414"/>
        <v>10095405.825778203</v>
      </c>
      <c r="AO557" s="213">
        <f t="shared" si="414"/>
        <v>10215236.08075057</v>
      </c>
      <c r="AP557" s="213">
        <f t="shared" si="414"/>
        <v>10334255.247025412</v>
      </c>
      <c r="AQ557" s="213">
        <f t="shared" si="414"/>
        <v>10451270.856815573</v>
      </c>
      <c r="AR557" s="213">
        <f t="shared" si="414"/>
        <v>10563330.698463688</v>
      </c>
      <c r="AS557" s="213">
        <f t="shared" si="414"/>
        <v>10670843.961357603</v>
      </c>
      <c r="AT557" s="213">
        <f t="shared" si="414"/>
        <v>10774465.132515561</v>
      </c>
      <c r="AU557" s="213">
        <f t="shared" si="414"/>
        <v>10874365.258771745</v>
      </c>
      <c r="AV557" s="213">
        <f t="shared" si="414"/>
        <v>10969952.088775281</v>
      </c>
      <c r="AW557" s="213">
        <f t="shared" si="414"/>
        <v>11060872.99874489</v>
      </c>
      <c r="AX557" s="213">
        <f t="shared" si="414"/>
        <v>11147327.655821655</v>
      </c>
      <c r="AY557" s="213">
        <f t="shared" si="414"/>
        <v>11229728.219425276</v>
      </c>
      <c r="AZ557" s="213">
        <f t="shared" si="414"/>
        <v>11308098.179807644</v>
      </c>
      <c r="BA557" s="213">
        <f t="shared" si="414"/>
        <v>11381872.555910315</v>
      </c>
      <c r="BB557" s="213">
        <f t="shared" si="414"/>
        <v>11450698.183946215</v>
      </c>
      <c r="BC557" s="213">
        <f t="shared" si="414"/>
        <v>11514700.075255876</v>
      </c>
      <c r="BD557" s="213">
        <f t="shared" si="414"/>
        <v>11574228.288593072</v>
      </c>
      <c r="BE557" s="213">
        <f t="shared" si="414"/>
        <v>11629351.944699008</v>
      </c>
      <c r="BF557" s="213">
        <f t="shared" si="414"/>
        <v>11679659.559161218</v>
      </c>
      <c r="BG557" s="213">
        <f t="shared" si="414"/>
        <v>11724886.799145196</v>
      </c>
      <c r="BH557" s="213">
        <f t="shared" si="414"/>
        <v>11765170.421117414</v>
      </c>
      <c r="BI557" s="213">
        <f t="shared" si="414"/>
        <v>11800843.60865069</v>
      </c>
      <c r="BJ557" s="213">
        <f t="shared" si="414"/>
        <v>11817576.363080561</v>
      </c>
      <c r="BK557" s="213">
        <f t="shared" si="414"/>
        <v>11834332.84336259</v>
      </c>
      <c r="BL557" s="213">
        <f t="shared" si="414"/>
        <v>11851113.083138345</v>
      </c>
      <c r="BM557" s="213">
        <f t="shared" si="414"/>
        <v>11867917.116097091</v>
      </c>
      <c r="BN557" s="213">
        <f t="shared" si="414"/>
        <v>11884744.975975865</v>
      </c>
      <c r="BO557" s="213">
        <f>BO154</f>
        <v>11901596.696559541</v>
      </c>
      <c r="BP557" s="213">
        <f>BP154</f>
        <v>11918472.311680896</v>
      </c>
    </row>
    <row r="558" spans="2:71" outlineLevel="1">
      <c r="BQ558" s="19" t="s">
        <v>35</v>
      </c>
    </row>
    <row r="559" spans="2:71" outlineLevel="1"/>
    <row r="560" spans="2:71" ht="15.75" outlineLevel="1">
      <c r="B560" s="17" t="s">
        <v>466</v>
      </c>
      <c r="C560" s="17"/>
      <c r="D560" s="17"/>
    </row>
    <row r="561" spans="2:69" outlineLevel="1">
      <c r="E561" s="51" t="str">
        <f>D51</f>
        <v>Usuarios móviles activos</v>
      </c>
      <c r="I561" t="s">
        <v>410</v>
      </c>
      <c r="J561" s="53" t="s">
        <v>85</v>
      </c>
      <c r="R561" s="214">
        <f t="shared" ref="R561:AX561" si="415">AVERAGE(Q51:R51)</f>
        <v>51262103.5</v>
      </c>
      <c r="S561" s="214">
        <f t="shared" si="415"/>
        <v>60977461.5</v>
      </c>
      <c r="T561" s="214">
        <f t="shared" si="415"/>
        <v>70940993.00000003</v>
      </c>
      <c r="U561" s="214">
        <f t="shared" si="415"/>
        <v>79253569.5</v>
      </c>
      <c r="V561" s="214">
        <f t="shared" si="415"/>
        <v>87272129.49999997</v>
      </c>
      <c r="W561" s="214">
        <f t="shared" si="415"/>
        <v>92971127</v>
      </c>
      <c r="X561" s="214">
        <f t="shared" si="415"/>
        <v>97654596</v>
      </c>
      <c r="Y561" s="214">
        <f t="shared" si="415"/>
        <v>102865831.5</v>
      </c>
      <c r="Z561" s="214">
        <f t="shared" si="415"/>
        <v>105814955.89919671</v>
      </c>
      <c r="AA561" s="214">
        <f t="shared" si="415"/>
        <v>107158436.39919671</v>
      </c>
      <c r="AB561" s="214">
        <f t="shared" si="415"/>
        <v>110246344.71032614</v>
      </c>
      <c r="AC561" s="214">
        <f t="shared" si="415"/>
        <v>115274876.64059186</v>
      </c>
      <c r="AD561" s="214">
        <f t="shared" si="415"/>
        <v>120144380.82922982</v>
      </c>
      <c r="AE561" s="214">
        <f t="shared" si="415"/>
        <v>124857253.15752128</v>
      </c>
      <c r="AF561" s="214">
        <f t="shared" si="415"/>
        <v>129418221.85369319</v>
      </c>
      <c r="AG561" s="214">
        <f t="shared" si="415"/>
        <v>133836246.37947235</v>
      </c>
      <c r="AH561" s="214">
        <f t="shared" si="415"/>
        <v>138119869.34373188</v>
      </c>
      <c r="AI561" s="214">
        <f t="shared" si="415"/>
        <v>142273366.39315638</v>
      </c>
      <c r="AJ561" s="214">
        <f t="shared" si="415"/>
        <v>144905222.09822589</v>
      </c>
      <c r="AK561" s="214">
        <f t="shared" si="415"/>
        <v>146066757.34873557</v>
      </c>
      <c r="AL561" s="214">
        <f t="shared" si="415"/>
        <v>147201574.23914313</v>
      </c>
      <c r="AM561" s="214">
        <f t="shared" si="415"/>
        <v>148309048.38811433</v>
      </c>
      <c r="AN561" s="214">
        <f t="shared" si="415"/>
        <v>149388903.30436713</v>
      </c>
      <c r="AO561" s="214">
        <f t="shared" si="415"/>
        <v>150440179.86339527</v>
      </c>
      <c r="AP561" s="214">
        <f t="shared" si="415"/>
        <v>151462140.5233821</v>
      </c>
      <c r="AQ561" s="214">
        <f t="shared" si="415"/>
        <v>152456574.69977385</v>
      </c>
      <c r="AR561" s="214">
        <f t="shared" si="415"/>
        <v>153425432.9181582</v>
      </c>
      <c r="AS561" s="214">
        <f t="shared" si="415"/>
        <v>154368252.26889491</v>
      </c>
      <c r="AT561" s="214">
        <f t="shared" si="415"/>
        <v>155284132.21854824</v>
      </c>
      <c r="AU561" s="214">
        <f t="shared" si="415"/>
        <v>156172802.73364654</v>
      </c>
      <c r="AV561" s="214">
        <f t="shared" si="415"/>
        <v>157034153.84193543</v>
      </c>
      <c r="AW561" s="214">
        <f t="shared" si="415"/>
        <v>157868089.32353091</v>
      </c>
      <c r="AX561" s="214">
        <f t="shared" si="415"/>
        <v>158674433.68549466</v>
      </c>
      <c r="AY561" s="214">
        <f t="shared" ref="AY561:BP561" si="416">AVERAGE(AX51:AY51)</f>
        <v>159453047.2523582</v>
      </c>
      <c r="AZ561" s="214">
        <f t="shared" si="416"/>
        <v>160203974.30078188</v>
      </c>
      <c r="BA561" s="214">
        <f t="shared" si="416"/>
        <v>160927399.32851738</v>
      </c>
      <c r="BB561" s="214">
        <f t="shared" si="416"/>
        <v>161623452.85062993</v>
      </c>
      <c r="BC561" s="214">
        <f t="shared" si="416"/>
        <v>162292183.42147547</v>
      </c>
      <c r="BD561" s="214">
        <f t="shared" si="416"/>
        <v>162933677.03416663</v>
      </c>
      <c r="BE561" s="214">
        <f t="shared" si="416"/>
        <v>163548162.56900364</v>
      </c>
      <c r="BF561" s="214">
        <f t="shared" si="416"/>
        <v>164136009.68604586</v>
      </c>
      <c r="BG561" s="214">
        <f t="shared" si="416"/>
        <v>164697588.59939745</v>
      </c>
      <c r="BH561" s="214">
        <f t="shared" si="416"/>
        <v>165233213.10411322</v>
      </c>
      <c r="BI561" s="214">
        <f t="shared" si="416"/>
        <v>165730695.39268994</v>
      </c>
      <c r="BJ561" s="214">
        <f t="shared" si="416"/>
        <v>166075462.6931583</v>
      </c>
      <c r="BK561" s="214">
        <f t="shared" si="416"/>
        <v>166292897.45167845</v>
      </c>
      <c r="BL561" s="214">
        <f t="shared" si="416"/>
        <v>166510616.88725719</v>
      </c>
      <c r="BM561" s="214">
        <f t="shared" si="416"/>
        <v>166728621.37260866</v>
      </c>
      <c r="BN561" s="214">
        <f t="shared" si="416"/>
        <v>166946911.28093505</v>
      </c>
      <c r="BO561" s="214">
        <f t="shared" si="416"/>
        <v>167165486.98592728</v>
      </c>
      <c r="BP561" s="214">
        <f t="shared" si="416"/>
        <v>167384348.86176533</v>
      </c>
      <c r="BQ561" s="19" t="s">
        <v>99</v>
      </c>
    </row>
    <row r="562" spans="2:69" outlineLevel="1"/>
    <row r="563" spans="2:69" ht="15.75" outlineLevel="1">
      <c r="B563" s="17" t="s">
        <v>467</v>
      </c>
      <c r="C563" s="17"/>
      <c r="D563" s="17"/>
      <c r="R563" s="115"/>
      <c r="S563" s="115"/>
      <c r="T563" s="115"/>
      <c r="U563" s="115"/>
      <c r="V563" s="115"/>
      <c r="W563" s="115"/>
      <c r="X563" s="115"/>
      <c r="Y563" s="115"/>
      <c r="Z563" s="115"/>
      <c r="AA563" s="115"/>
      <c r="AB563" s="115"/>
      <c r="AC563" s="115"/>
      <c r="AD563" s="115"/>
      <c r="AE563" s="115"/>
      <c r="AF563" s="115"/>
      <c r="AG563" s="115"/>
    </row>
    <row r="564" spans="2:69" outlineLevel="1">
      <c r="D564">
        <v>1</v>
      </c>
      <c r="E564" s="51" t="str">
        <f t="array" ref="E564:E593">Mobile.Retail.Services</f>
        <v>Llamadas on-net</v>
      </c>
      <c r="J564" s="51" t="str">
        <f t="array" ref="J564:J593">Mobile.Retail.Services.Units</f>
        <v>minutos</v>
      </c>
      <c r="R564" s="213">
        <f t="shared" ref="R564:AW564" si="417">R316</f>
        <v>23840645029.905758</v>
      </c>
      <c r="S564" s="213">
        <f t="shared" si="417"/>
        <v>37730247386.448936</v>
      </c>
      <c r="T564" s="213">
        <f t="shared" si="417"/>
        <v>53525111833.717331</v>
      </c>
      <c r="U564" s="213">
        <f t="shared" si="417"/>
        <v>59157980249.409981</v>
      </c>
      <c r="V564" s="213">
        <f t="shared" si="417"/>
        <v>70244386477.087921</v>
      </c>
      <c r="W564" s="213">
        <f t="shared" si="417"/>
        <v>79290359720.225266</v>
      </c>
      <c r="X564" s="213">
        <f t="shared" si="417"/>
        <v>91684818609.305069</v>
      </c>
      <c r="Y564" s="213">
        <f t="shared" si="417"/>
        <v>112229146690.10445</v>
      </c>
      <c r="Z564" s="213">
        <f t="shared" si="417"/>
        <v>129411728833.26476</v>
      </c>
      <c r="AA564" s="213">
        <f t="shared" si="417"/>
        <v>127982636267.54066</v>
      </c>
      <c r="AB564" s="213">
        <f t="shared" si="417"/>
        <v>134304033123.17471</v>
      </c>
      <c r="AC564" s="213">
        <f t="shared" si="417"/>
        <v>142536327210.26801</v>
      </c>
      <c r="AD564" s="213">
        <f t="shared" si="417"/>
        <v>150042998701.79285</v>
      </c>
      <c r="AE564" s="213">
        <f t="shared" si="417"/>
        <v>157487983287.80664</v>
      </c>
      <c r="AF564" s="213">
        <f t="shared" si="417"/>
        <v>164873344458.93463</v>
      </c>
      <c r="AG564" s="213">
        <f t="shared" si="417"/>
        <v>172206738175.65457</v>
      </c>
      <c r="AH564" s="213">
        <f t="shared" si="417"/>
        <v>179495648963.34091</v>
      </c>
      <c r="AI564" s="213">
        <f t="shared" si="417"/>
        <v>186742319231.84692</v>
      </c>
      <c r="AJ564" s="213">
        <f t="shared" si="417"/>
        <v>190196787560.72659</v>
      </c>
      <c r="AK564" s="213">
        <f t="shared" si="417"/>
        <v>191721372182.91318</v>
      </c>
      <c r="AL564" s="213">
        <f t="shared" si="417"/>
        <v>193210887356.34741</v>
      </c>
      <c r="AM564" s="213">
        <f t="shared" si="417"/>
        <v>194664513543.11169</v>
      </c>
      <c r="AN564" s="213">
        <f t="shared" si="417"/>
        <v>196081887831.82928</v>
      </c>
      <c r="AO564" s="213">
        <f t="shared" si="417"/>
        <v>197461751314.1095</v>
      </c>
      <c r="AP564" s="213">
        <f t="shared" si="417"/>
        <v>198803135922.12021</v>
      </c>
      <c r="AQ564" s="213">
        <f t="shared" si="417"/>
        <v>200108390370.8667</v>
      </c>
      <c r="AR564" s="213">
        <f t="shared" si="417"/>
        <v>201380074842.06958</v>
      </c>
      <c r="AS564" s="213">
        <f t="shared" si="417"/>
        <v>202617581739.08572</v>
      </c>
      <c r="AT564" s="213">
        <f t="shared" si="417"/>
        <v>203819729057.81561</v>
      </c>
      <c r="AU564" s="213">
        <f t="shared" si="417"/>
        <v>204986162363.14575</v>
      </c>
      <c r="AV564" s="213">
        <f t="shared" si="417"/>
        <v>206116737309.9021</v>
      </c>
      <c r="AW564" s="213">
        <f t="shared" si="417"/>
        <v>207211327603.72086</v>
      </c>
      <c r="AX564" s="213">
        <f t="shared" ref="AX564:BN564" si="418">AX316</f>
        <v>208269702899.60388</v>
      </c>
      <c r="AY564" s="213">
        <f t="shared" si="418"/>
        <v>209291679865.12872</v>
      </c>
      <c r="AZ564" s="213">
        <f t="shared" si="418"/>
        <v>210277316616.06531</v>
      </c>
      <c r="BA564" s="213">
        <f t="shared" si="418"/>
        <v>211226855316.76898</v>
      </c>
      <c r="BB564" s="213">
        <f t="shared" si="418"/>
        <v>212140467276.08395</v>
      </c>
      <c r="BC564" s="213">
        <f t="shared" si="418"/>
        <v>213018216224.51218</v>
      </c>
      <c r="BD564" s="213">
        <f t="shared" si="418"/>
        <v>213860215033.16711</v>
      </c>
      <c r="BE564" s="213">
        <f t="shared" si="418"/>
        <v>214666764121.15863</v>
      </c>
      <c r="BF564" s="213">
        <f t="shared" si="418"/>
        <v>215438348689.46683</v>
      </c>
      <c r="BG564" s="213">
        <f t="shared" si="418"/>
        <v>216175454666.28876</v>
      </c>
      <c r="BH564" s="213">
        <f t="shared" si="418"/>
        <v>216878493926.43835</v>
      </c>
      <c r="BI564" s="213">
        <f t="shared" si="418"/>
        <v>217531469242.20383</v>
      </c>
      <c r="BJ564" s="213">
        <f t="shared" si="418"/>
        <v>217983996984.51401</v>
      </c>
      <c r="BK564" s="213">
        <f t="shared" si="418"/>
        <v>218269393135.01672</v>
      </c>
      <c r="BL564" s="213">
        <f t="shared" si="418"/>
        <v>218555162941.21826</v>
      </c>
      <c r="BM564" s="213">
        <f t="shared" si="418"/>
        <v>218841306892.3284</v>
      </c>
      <c r="BN564" s="213">
        <f t="shared" si="418"/>
        <v>219127825478.19736</v>
      </c>
      <c r="BO564" s="213">
        <f>BO316</f>
        <v>219414719189.3168</v>
      </c>
      <c r="BP564" s="213">
        <f>BP316</f>
        <v>219701988516.82034</v>
      </c>
    </row>
    <row r="565" spans="2:69" outlineLevel="1">
      <c r="D565">
        <v>2</v>
      </c>
      <c r="E565" s="51" t="str">
        <v>Llamadas a redes fijas</v>
      </c>
      <c r="J565" s="51" t="str">
        <v>minutos</v>
      </c>
      <c r="R565" s="213">
        <f t="shared" ref="R565:AW565" si="419">R314</f>
        <v>2792625835.6390438</v>
      </c>
      <c r="S565" s="213">
        <f t="shared" si="419"/>
        <v>4573104668.7675591</v>
      </c>
      <c r="T565" s="213">
        <f t="shared" si="419"/>
        <v>8466226184.9541988</v>
      </c>
      <c r="U565" s="213">
        <f t="shared" si="419"/>
        <v>14779047818.798769</v>
      </c>
      <c r="V565" s="213">
        <f t="shared" si="419"/>
        <v>6126610160.4975681</v>
      </c>
      <c r="W565" s="213">
        <f t="shared" si="419"/>
        <v>7202492292.1814899</v>
      </c>
      <c r="X565" s="213">
        <f t="shared" si="419"/>
        <v>8499440785.6792336</v>
      </c>
      <c r="Y565" s="213">
        <f t="shared" si="419"/>
        <v>7120911141.9310427</v>
      </c>
      <c r="Z565" s="213">
        <f t="shared" si="419"/>
        <v>6855997136.741559</v>
      </c>
      <c r="AA565" s="213">
        <f t="shared" si="419"/>
        <v>6896842065.5285778</v>
      </c>
      <c r="AB565" s="213">
        <f t="shared" si="419"/>
        <v>7237495118.3044128</v>
      </c>
      <c r="AC565" s="213">
        <f t="shared" si="419"/>
        <v>7681124299.6644411</v>
      </c>
      <c r="AD565" s="213">
        <f t="shared" si="419"/>
        <v>8085650485.596611</v>
      </c>
      <c r="AE565" s="213">
        <f t="shared" si="419"/>
        <v>8486852432.7318001</v>
      </c>
      <c r="AF565" s="213">
        <f t="shared" si="419"/>
        <v>8884841340.2870312</v>
      </c>
      <c r="AG565" s="213">
        <f t="shared" si="419"/>
        <v>9280029779.4658279</v>
      </c>
      <c r="AH565" s="213">
        <f t="shared" si="419"/>
        <v>9672821083.0244789</v>
      </c>
      <c r="AI565" s="213">
        <f t="shared" si="419"/>
        <v>10063336091.938416</v>
      </c>
      <c r="AJ565" s="213">
        <f t="shared" si="419"/>
        <v>10249493551.883595</v>
      </c>
      <c r="AK565" s="213">
        <f t="shared" si="419"/>
        <v>10331651723.190317</v>
      </c>
      <c r="AL565" s="213">
        <f t="shared" si="419"/>
        <v>10411920040.869829</v>
      </c>
      <c r="AM565" s="213">
        <f t="shared" si="419"/>
        <v>10490254340.934349</v>
      </c>
      <c r="AN565" s="213">
        <f t="shared" si="419"/>
        <v>10566635066.493019</v>
      </c>
      <c r="AO565" s="213">
        <f t="shared" si="419"/>
        <v>10640994376.371452</v>
      </c>
      <c r="AP565" s="213">
        <f t="shared" si="419"/>
        <v>10713280102.469807</v>
      </c>
      <c r="AQ565" s="213">
        <f t="shared" si="419"/>
        <v>10783618814.430037</v>
      </c>
      <c r="AR565" s="213">
        <f t="shared" si="419"/>
        <v>10852148477.600412</v>
      </c>
      <c r="AS565" s="213">
        <f t="shared" si="419"/>
        <v>10918836349.272951</v>
      </c>
      <c r="AT565" s="213">
        <f t="shared" si="419"/>
        <v>10983618732.560059</v>
      </c>
      <c r="AU565" s="213">
        <f t="shared" si="419"/>
        <v>11046476527.347296</v>
      </c>
      <c r="AV565" s="213">
        <f t="shared" si="419"/>
        <v>11107401955.033609</v>
      </c>
      <c r="AW565" s="213">
        <f t="shared" si="419"/>
        <v>11166388209.756065</v>
      </c>
      <c r="AX565" s="213">
        <f t="shared" ref="AX565:BN565" si="420">AX314</f>
        <v>11223422878.478651</v>
      </c>
      <c r="AY565" s="213">
        <f t="shared" si="420"/>
        <v>11278496081.620821</v>
      </c>
      <c r="AZ565" s="213">
        <f t="shared" si="420"/>
        <v>11331610950.976849</v>
      </c>
      <c r="BA565" s="213">
        <f t="shared" si="420"/>
        <v>11382780536.514767</v>
      </c>
      <c r="BB565" s="213">
        <f t="shared" si="420"/>
        <v>11432014069.877853</v>
      </c>
      <c r="BC565" s="213">
        <f t="shared" si="420"/>
        <v>11479314985.432041</v>
      </c>
      <c r="BD565" s="213">
        <f t="shared" si="420"/>
        <v>11524689365.676224</v>
      </c>
      <c r="BE565" s="213">
        <f t="shared" si="420"/>
        <v>11568153399.862434</v>
      </c>
      <c r="BF565" s="213">
        <f t="shared" si="420"/>
        <v>11609733234.932375</v>
      </c>
      <c r="BG565" s="213">
        <f t="shared" si="420"/>
        <v>11649455057.01667</v>
      </c>
      <c r="BH565" s="213">
        <f t="shared" si="420"/>
        <v>11687341061.591398</v>
      </c>
      <c r="BI565" s="213">
        <f t="shared" si="420"/>
        <v>11722529175.829868</v>
      </c>
      <c r="BJ565" s="213">
        <f t="shared" si="420"/>
        <v>11746915393.054361</v>
      </c>
      <c r="BK565" s="213">
        <f t="shared" si="420"/>
        <v>11762295074.498119</v>
      </c>
      <c r="BL565" s="213">
        <f t="shared" si="420"/>
        <v>11777694891.832315</v>
      </c>
      <c r="BM565" s="213">
        <f t="shared" si="420"/>
        <v>11793114871.419918</v>
      </c>
      <c r="BN565" s="213">
        <f t="shared" si="420"/>
        <v>11808555039.658409</v>
      </c>
      <c r="BO565" s="213">
        <f>BO314</f>
        <v>11824015422.979845</v>
      </c>
      <c r="BP565" s="213">
        <f>BP314</f>
        <v>11839496047.85087</v>
      </c>
    </row>
    <row r="566" spans="2:69" outlineLevel="1">
      <c r="D566">
        <v>3</v>
      </c>
      <c r="E566" s="51" t="str">
        <v>Llamadas a otras redes móviles</v>
      </c>
      <c r="J566" s="51" t="str">
        <v>minutos</v>
      </c>
      <c r="R566" s="213">
        <f t="shared" ref="R566:AW566" si="421">R315</f>
        <v>310291759.51544935</v>
      </c>
      <c r="S566" s="213">
        <f t="shared" si="421"/>
        <v>508122740.97417319</v>
      </c>
      <c r="T566" s="213">
        <f t="shared" si="421"/>
        <v>1494039914.9919176</v>
      </c>
      <c r="U566" s="213">
        <f t="shared" si="421"/>
        <v>3694761954.6996922</v>
      </c>
      <c r="V566" s="213">
        <f t="shared" si="421"/>
        <v>6126610160.4975681</v>
      </c>
      <c r="W566" s="213">
        <f t="shared" si="421"/>
        <v>7202492292.1814899</v>
      </c>
      <c r="X566" s="213">
        <f t="shared" si="421"/>
        <v>8499440785.6792336</v>
      </c>
      <c r="Y566" s="213">
        <f t="shared" si="421"/>
        <v>7120911141.9310427</v>
      </c>
      <c r="Z566" s="213">
        <f t="shared" si="421"/>
        <v>6855997136.741559</v>
      </c>
      <c r="AA566" s="213">
        <f t="shared" si="421"/>
        <v>6896842065.5285778</v>
      </c>
      <c r="AB566" s="213">
        <f t="shared" si="421"/>
        <v>7237495118.3044128</v>
      </c>
      <c r="AC566" s="213">
        <f t="shared" si="421"/>
        <v>7681124299.6644411</v>
      </c>
      <c r="AD566" s="213">
        <f t="shared" si="421"/>
        <v>8085650485.596611</v>
      </c>
      <c r="AE566" s="213">
        <f t="shared" si="421"/>
        <v>8486852432.7318001</v>
      </c>
      <c r="AF566" s="213">
        <f t="shared" si="421"/>
        <v>8884841340.2870312</v>
      </c>
      <c r="AG566" s="213">
        <f t="shared" si="421"/>
        <v>9280029779.4658279</v>
      </c>
      <c r="AH566" s="213">
        <f t="shared" si="421"/>
        <v>9672821083.0244789</v>
      </c>
      <c r="AI566" s="213">
        <f t="shared" si="421"/>
        <v>10063336091.938416</v>
      </c>
      <c r="AJ566" s="213">
        <f t="shared" si="421"/>
        <v>10249493551.883595</v>
      </c>
      <c r="AK566" s="213">
        <f t="shared" si="421"/>
        <v>10331651723.190317</v>
      </c>
      <c r="AL566" s="213">
        <f t="shared" si="421"/>
        <v>10411920040.869829</v>
      </c>
      <c r="AM566" s="213">
        <f t="shared" si="421"/>
        <v>10490254340.934349</v>
      </c>
      <c r="AN566" s="213">
        <f t="shared" si="421"/>
        <v>10566635066.493019</v>
      </c>
      <c r="AO566" s="213">
        <f t="shared" si="421"/>
        <v>10640994376.371452</v>
      </c>
      <c r="AP566" s="213">
        <f t="shared" si="421"/>
        <v>10713280102.469807</v>
      </c>
      <c r="AQ566" s="213">
        <f t="shared" si="421"/>
        <v>10783618814.430037</v>
      </c>
      <c r="AR566" s="213">
        <f t="shared" si="421"/>
        <v>10852148477.600412</v>
      </c>
      <c r="AS566" s="213">
        <f t="shared" si="421"/>
        <v>10918836349.272951</v>
      </c>
      <c r="AT566" s="213">
        <f t="shared" si="421"/>
        <v>10983618732.560059</v>
      </c>
      <c r="AU566" s="213">
        <f t="shared" si="421"/>
        <v>11046476527.347296</v>
      </c>
      <c r="AV566" s="213">
        <f t="shared" si="421"/>
        <v>11107401955.033609</v>
      </c>
      <c r="AW566" s="213">
        <f t="shared" si="421"/>
        <v>11166388209.756065</v>
      </c>
      <c r="AX566" s="213">
        <f t="shared" ref="AX566:BN566" si="422">AX315</f>
        <v>11223422878.478651</v>
      </c>
      <c r="AY566" s="213">
        <f t="shared" si="422"/>
        <v>11278496081.620821</v>
      </c>
      <c r="AZ566" s="213">
        <f t="shared" si="422"/>
        <v>11331610950.976849</v>
      </c>
      <c r="BA566" s="213">
        <f t="shared" si="422"/>
        <v>11382780536.514767</v>
      </c>
      <c r="BB566" s="213">
        <f t="shared" si="422"/>
        <v>11432014069.877853</v>
      </c>
      <c r="BC566" s="213">
        <f t="shared" si="422"/>
        <v>11479314985.432041</v>
      </c>
      <c r="BD566" s="213">
        <f t="shared" si="422"/>
        <v>11524689365.676224</v>
      </c>
      <c r="BE566" s="213">
        <f t="shared" si="422"/>
        <v>11568153399.862434</v>
      </c>
      <c r="BF566" s="213">
        <f t="shared" si="422"/>
        <v>11609733234.932375</v>
      </c>
      <c r="BG566" s="213">
        <f t="shared" si="422"/>
        <v>11649455057.01667</v>
      </c>
      <c r="BH566" s="213">
        <f t="shared" si="422"/>
        <v>11687341061.591398</v>
      </c>
      <c r="BI566" s="213">
        <f t="shared" si="422"/>
        <v>11722529175.829868</v>
      </c>
      <c r="BJ566" s="213">
        <f t="shared" si="422"/>
        <v>11746915393.054361</v>
      </c>
      <c r="BK566" s="213">
        <f t="shared" si="422"/>
        <v>11762295074.498119</v>
      </c>
      <c r="BL566" s="213">
        <f t="shared" si="422"/>
        <v>11777694891.832315</v>
      </c>
      <c r="BM566" s="213">
        <f t="shared" si="422"/>
        <v>11793114871.419918</v>
      </c>
      <c r="BN566" s="213">
        <f t="shared" si="422"/>
        <v>11808555039.658409</v>
      </c>
      <c r="BO566" s="213">
        <f>BO315</f>
        <v>11824015422.979845</v>
      </c>
      <c r="BP566" s="213">
        <f>BP315</f>
        <v>11839496047.85087</v>
      </c>
    </row>
    <row r="567" spans="2:69" outlineLevel="1">
      <c r="D567">
        <v>4</v>
      </c>
      <c r="E567" s="51" t="str">
        <v>Llamadas a internacional</v>
      </c>
      <c r="J567" s="51" t="str">
        <v>minutos</v>
      </c>
      <c r="R567" s="213">
        <f t="shared" ref="R567:AW567" si="423">R313</f>
        <v>95966523.561479166</v>
      </c>
      <c r="S567" s="213">
        <f t="shared" si="423"/>
        <v>157151363.18788862</v>
      </c>
      <c r="T567" s="213">
        <f t="shared" si="423"/>
        <v>308049467.00864273</v>
      </c>
      <c r="U567" s="213">
        <f t="shared" si="423"/>
        <v>571354941.4484061</v>
      </c>
      <c r="V567" s="213">
        <f t="shared" si="423"/>
        <v>378965576.937994</v>
      </c>
      <c r="W567" s="213">
        <f t="shared" si="423"/>
        <v>445514987.1452468</v>
      </c>
      <c r="X567" s="213">
        <f t="shared" si="423"/>
        <v>525738605.29974639</v>
      </c>
      <c r="Y567" s="213">
        <f t="shared" si="423"/>
        <v>440468730.42872429</v>
      </c>
      <c r="Z567" s="213">
        <f t="shared" si="423"/>
        <v>424082297.11803454</v>
      </c>
      <c r="AA567" s="213">
        <f t="shared" si="423"/>
        <v>426608787.55846882</v>
      </c>
      <c r="AB567" s="213">
        <f t="shared" si="423"/>
        <v>447680110.41058218</v>
      </c>
      <c r="AC567" s="213">
        <f t="shared" si="423"/>
        <v>475121090.70089328</v>
      </c>
      <c r="AD567" s="213">
        <f t="shared" si="423"/>
        <v>500143329.0059759</v>
      </c>
      <c r="AE567" s="213">
        <f t="shared" si="423"/>
        <v>524959944.29268867</v>
      </c>
      <c r="AF567" s="213">
        <f t="shared" si="423"/>
        <v>549577814.86311531</v>
      </c>
      <c r="AG567" s="213">
        <f t="shared" si="423"/>
        <v>574022460.58551514</v>
      </c>
      <c r="AH567" s="213">
        <f t="shared" si="423"/>
        <v>598318829.87780285</v>
      </c>
      <c r="AI567" s="213">
        <f t="shared" si="423"/>
        <v>622474397.4394896</v>
      </c>
      <c r="AJ567" s="213">
        <f t="shared" si="423"/>
        <v>633989291.86908841</v>
      </c>
      <c r="AK567" s="213">
        <f t="shared" si="423"/>
        <v>639071240.60971034</v>
      </c>
      <c r="AL567" s="213">
        <f t="shared" si="423"/>
        <v>644036291.18782461</v>
      </c>
      <c r="AM567" s="213">
        <f t="shared" si="423"/>
        <v>648881711.81037211</v>
      </c>
      <c r="AN567" s="213">
        <f t="shared" si="423"/>
        <v>653606292.77276397</v>
      </c>
      <c r="AO567" s="213">
        <f t="shared" si="423"/>
        <v>658205837.71369803</v>
      </c>
      <c r="AP567" s="213">
        <f t="shared" si="423"/>
        <v>662677119.74040043</v>
      </c>
      <c r="AQ567" s="213">
        <f t="shared" si="423"/>
        <v>667027967.90288877</v>
      </c>
      <c r="AR567" s="213">
        <f t="shared" si="423"/>
        <v>671266916.14023173</v>
      </c>
      <c r="AS567" s="213">
        <f t="shared" si="423"/>
        <v>675391939.1302855</v>
      </c>
      <c r="AT567" s="213">
        <f t="shared" si="423"/>
        <v>679399096.85938513</v>
      </c>
      <c r="AU567" s="213">
        <f t="shared" si="423"/>
        <v>683287207.87715232</v>
      </c>
      <c r="AV567" s="213">
        <f t="shared" si="423"/>
        <v>687055791.03300679</v>
      </c>
      <c r="AW567" s="213">
        <f t="shared" si="423"/>
        <v>690704425.34573591</v>
      </c>
      <c r="AX567" s="213">
        <f t="shared" ref="AX567:BN567" si="424">AX313</f>
        <v>694232342.9986794</v>
      </c>
      <c r="AY567" s="213">
        <f t="shared" si="424"/>
        <v>697638932.88376212</v>
      </c>
      <c r="AZ567" s="213">
        <f t="shared" si="424"/>
        <v>700924388.72021747</v>
      </c>
      <c r="BA567" s="213">
        <f t="shared" si="424"/>
        <v>704089517.72256303</v>
      </c>
      <c r="BB567" s="213">
        <f t="shared" si="424"/>
        <v>707134890.92027962</v>
      </c>
      <c r="BC567" s="213">
        <f t="shared" si="424"/>
        <v>710060720.74837363</v>
      </c>
      <c r="BD567" s="213">
        <f t="shared" si="424"/>
        <v>712867383.44389021</v>
      </c>
      <c r="BE567" s="213">
        <f t="shared" si="424"/>
        <v>715555880.40386188</v>
      </c>
      <c r="BF567" s="213">
        <f t="shared" si="424"/>
        <v>718127828.96488929</v>
      </c>
      <c r="BG567" s="213">
        <f t="shared" si="424"/>
        <v>720584848.88762903</v>
      </c>
      <c r="BH567" s="213">
        <f t="shared" si="424"/>
        <v>722928313.08812761</v>
      </c>
      <c r="BI567" s="213">
        <f t="shared" si="424"/>
        <v>725104897.47401249</v>
      </c>
      <c r="BJ567" s="213">
        <f t="shared" si="424"/>
        <v>726613323.28171301</v>
      </c>
      <c r="BK567" s="213">
        <f t="shared" si="424"/>
        <v>727564643.78338873</v>
      </c>
      <c r="BL567" s="213">
        <f t="shared" si="424"/>
        <v>728517209.8040607</v>
      </c>
      <c r="BM567" s="213">
        <f t="shared" si="424"/>
        <v>729471022.97442782</v>
      </c>
      <c r="BN567" s="213">
        <f t="shared" si="424"/>
        <v>730426084.9273243</v>
      </c>
      <c r="BO567" s="213">
        <f>BO313</f>
        <v>731382397.29772234</v>
      </c>
      <c r="BP567" s="213">
        <f>BP313</f>
        <v>732339961.72273421</v>
      </c>
    </row>
    <row r="568" spans="2:69" outlineLevel="1">
      <c r="D568">
        <v>5</v>
      </c>
      <c r="E568" s="51" t="str">
        <v>Llamadas entrantes de fijos</v>
      </c>
      <c r="J568" s="51" t="str">
        <v>minutos</v>
      </c>
      <c r="R568" s="213">
        <f t="shared" ref="R568:AW568" si="425">R320</f>
        <v>12135199410.618467</v>
      </c>
      <c r="S568" s="213">
        <f t="shared" si="425"/>
        <v>13160493133.311968</v>
      </c>
      <c r="T568" s="213">
        <f t="shared" si="425"/>
        <v>17932155721.219925</v>
      </c>
      <c r="U568" s="213">
        <f t="shared" si="425"/>
        <v>18923371570.316471</v>
      </c>
      <c r="V568" s="213">
        <f t="shared" si="425"/>
        <v>17879578374.789772</v>
      </c>
      <c r="W568" s="213">
        <f t="shared" si="425"/>
        <v>20405738587.867313</v>
      </c>
      <c r="X568" s="213">
        <f t="shared" si="425"/>
        <v>18324556888.017643</v>
      </c>
      <c r="Y568" s="213">
        <f t="shared" si="425"/>
        <v>12135351614.262636</v>
      </c>
      <c r="Z568" s="213">
        <f t="shared" si="425"/>
        <v>12627124198.89813</v>
      </c>
      <c r="AA568" s="213">
        <f t="shared" si="425"/>
        <v>13691539225.554661</v>
      </c>
      <c r="AB568" s="213">
        <f t="shared" si="425"/>
        <v>14030482239.358147</v>
      </c>
      <c r="AC568" s="213">
        <f t="shared" si="425"/>
        <v>14451843672.536076</v>
      </c>
      <c r="AD568" s="213">
        <f t="shared" si="425"/>
        <v>14739742637.31052</v>
      </c>
      <c r="AE568" s="213">
        <f t="shared" si="425"/>
        <v>14935431886.520554</v>
      </c>
      <c r="AF568" s="213">
        <f t="shared" si="425"/>
        <v>15036073678.792358</v>
      </c>
      <c r="AG568" s="213">
        <f t="shared" si="425"/>
        <v>15040290616.161772</v>
      </c>
      <c r="AH568" s="213">
        <f t="shared" si="425"/>
        <v>14948142044.884878</v>
      </c>
      <c r="AI568" s="213">
        <f t="shared" si="425"/>
        <v>14761552048.049194</v>
      </c>
      <c r="AJ568" s="213">
        <f t="shared" si="425"/>
        <v>14988227730.718447</v>
      </c>
      <c r="AK568" s="213">
        <f t="shared" si="425"/>
        <v>15117070181.912786</v>
      </c>
      <c r="AL568" s="213">
        <f t="shared" si="425"/>
        <v>15242872538.331608</v>
      </c>
      <c r="AM568" s="213">
        <f t="shared" si="425"/>
        <v>15365061171.261253</v>
      </c>
      <c r="AN568" s="213">
        <f t="shared" si="425"/>
        <v>15483609534.389856</v>
      </c>
      <c r="AO568" s="213">
        <f t="shared" si="425"/>
        <v>15598805385.600687</v>
      </c>
      <c r="AP568" s="213">
        <f t="shared" si="425"/>
        <v>15711281984.485367</v>
      </c>
      <c r="AQ568" s="213">
        <f t="shared" si="425"/>
        <v>15821402234.237991</v>
      </c>
      <c r="AR568" s="213">
        <f t="shared" si="425"/>
        <v>15928512868.142017</v>
      </c>
      <c r="AS568" s="213">
        <f t="shared" si="425"/>
        <v>16032106982.224691</v>
      </c>
      <c r="AT568" s="213">
        <f t="shared" si="425"/>
        <v>16132327898.010193</v>
      </c>
      <c r="AU568" s="213">
        <f t="shared" si="425"/>
        <v>16229314598.317436</v>
      </c>
      <c r="AV568" s="213">
        <f t="shared" si="425"/>
        <v>16322982167.02589</v>
      </c>
      <c r="AW568" s="213">
        <f t="shared" si="425"/>
        <v>16413148628.863184</v>
      </c>
      <c r="AX568" s="213">
        <f t="shared" ref="AX568:BN568" si="426">AX320</f>
        <v>16499775221.24011</v>
      </c>
      <c r="AY568" s="213">
        <f t="shared" si="426"/>
        <v>16582968363.159702</v>
      </c>
      <c r="AZ568" s="213">
        <f t="shared" si="426"/>
        <v>16662813250.830154</v>
      </c>
      <c r="BA568" s="213">
        <f t="shared" si="426"/>
        <v>16739221411.236477</v>
      </c>
      <c r="BB568" s="213">
        <f t="shared" si="426"/>
        <v>16812030291.240023</v>
      </c>
      <c r="BC568" s="213">
        <f t="shared" si="426"/>
        <v>16881200649.648432</v>
      </c>
      <c r="BD568" s="213">
        <f t="shared" si="426"/>
        <v>16946826831.225176</v>
      </c>
      <c r="BE568" s="213">
        <f t="shared" si="426"/>
        <v>17009001936.329842</v>
      </c>
      <c r="BF568" s="213">
        <f t="shared" si="426"/>
        <v>17067685698.629179</v>
      </c>
      <c r="BG568" s="213">
        <f t="shared" si="426"/>
        <v>17122774992.023819</v>
      </c>
      <c r="BH568" s="213">
        <f t="shared" si="426"/>
        <v>17174264944.636721</v>
      </c>
      <c r="BI568" s="213">
        <f t="shared" si="426"/>
        <v>17221435041.721848</v>
      </c>
      <c r="BJ568" s="213">
        <f t="shared" si="426"/>
        <v>17254078689.295273</v>
      </c>
      <c r="BK568" s="213">
        <f t="shared" si="426"/>
        <v>17274747362.760014</v>
      </c>
      <c r="BL568" s="213">
        <f t="shared" si="426"/>
        <v>17295443032.18528</v>
      </c>
      <c r="BM568" s="213">
        <f t="shared" si="426"/>
        <v>17316165735.225376</v>
      </c>
      <c r="BN568" s="213">
        <f t="shared" si="426"/>
        <v>17336915509.585838</v>
      </c>
      <c r="BO568" s="213">
        <f>BO320</f>
        <v>17357692393.023437</v>
      </c>
      <c r="BP568" s="213">
        <f>BP320</f>
        <v>17378496423.346264</v>
      </c>
    </row>
    <row r="569" spans="2:69" outlineLevel="1">
      <c r="D569">
        <v>6</v>
      </c>
      <c r="E569" s="51" t="str">
        <v>Llamadas entrantes de otros móviles</v>
      </c>
      <c r="J569" s="51" t="str">
        <v>minutos</v>
      </c>
      <c r="R569" s="213">
        <f t="shared" ref="R569:AW569" si="427">R315</f>
        <v>310291759.51544935</v>
      </c>
      <c r="S569" s="213">
        <f t="shared" si="427"/>
        <v>508122740.97417319</v>
      </c>
      <c r="T569" s="213">
        <f t="shared" si="427"/>
        <v>1494039914.9919176</v>
      </c>
      <c r="U569" s="213">
        <f t="shared" si="427"/>
        <v>3694761954.6996922</v>
      </c>
      <c r="V569" s="213">
        <f t="shared" si="427"/>
        <v>6126610160.4975681</v>
      </c>
      <c r="W569" s="213">
        <f t="shared" si="427"/>
        <v>7202492292.1814899</v>
      </c>
      <c r="X569" s="213">
        <f t="shared" si="427"/>
        <v>8499440785.6792336</v>
      </c>
      <c r="Y569" s="213">
        <f t="shared" si="427"/>
        <v>7120911141.9310427</v>
      </c>
      <c r="Z569" s="213">
        <f t="shared" si="427"/>
        <v>6855997136.741559</v>
      </c>
      <c r="AA569" s="213">
        <f t="shared" si="427"/>
        <v>6896842065.5285778</v>
      </c>
      <c r="AB569" s="213">
        <f t="shared" si="427"/>
        <v>7237495118.3044128</v>
      </c>
      <c r="AC569" s="213">
        <f t="shared" si="427"/>
        <v>7681124299.6644411</v>
      </c>
      <c r="AD569" s="213">
        <f t="shared" si="427"/>
        <v>8085650485.596611</v>
      </c>
      <c r="AE569" s="213">
        <f t="shared" si="427"/>
        <v>8486852432.7318001</v>
      </c>
      <c r="AF569" s="213">
        <f t="shared" si="427"/>
        <v>8884841340.2870312</v>
      </c>
      <c r="AG569" s="213">
        <f t="shared" si="427"/>
        <v>9280029779.4658279</v>
      </c>
      <c r="AH569" s="213">
        <f t="shared" si="427"/>
        <v>9672821083.0244789</v>
      </c>
      <c r="AI569" s="213">
        <f t="shared" si="427"/>
        <v>10063336091.938416</v>
      </c>
      <c r="AJ569" s="213">
        <f t="shared" si="427"/>
        <v>10249493551.883595</v>
      </c>
      <c r="AK569" s="213">
        <f t="shared" si="427"/>
        <v>10331651723.190317</v>
      </c>
      <c r="AL569" s="213">
        <f t="shared" si="427"/>
        <v>10411920040.869829</v>
      </c>
      <c r="AM569" s="213">
        <f t="shared" si="427"/>
        <v>10490254340.934349</v>
      </c>
      <c r="AN569" s="213">
        <f t="shared" si="427"/>
        <v>10566635066.493019</v>
      </c>
      <c r="AO569" s="213">
        <f t="shared" si="427"/>
        <v>10640994376.371452</v>
      </c>
      <c r="AP569" s="213">
        <f t="shared" si="427"/>
        <v>10713280102.469807</v>
      </c>
      <c r="AQ569" s="213">
        <f t="shared" si="427"/>
        <v>10783618814.430037</v>
      </c>
      <c r="AR569" s="213">
        <f t="shared" si="427"/>
        <v>10852148477.600412</v>
      </c>
      <c r="AS569" s="213">
        <f t="shared" si="427"/>
        <v>10918836349.272951</v>
      </c>
      <c r="AT569" s="213">
        <f t="shared" si="427"/>
        <v>10983618732.560059</v>
      </c>
      <c r="AU569" s="213">
        <f t="shared" si="427"/>
        <v>11046476527.347296</v>
      </c>
      <c r="AV569" s="213">
        <f t="shared" si="427"/>
        <v>11107401955.033609</v>
      </c>
      <c r="AW569" s="213">
        <f t="shared" si="427"/>
        <v>11166388209.756065</v>
      </c>
      <c r="AX569" s="213">
        <f t="shared" ref="AX569:BN569" si="428">AX315</f>
        <v>11223422878.478651</v>
      </c>
      <c r="AY569" s="213">
        <f t="shared" si="428"/>
        <v>11278496081.620821</v>
      </c>
      <c r="AZ569" s="213">
        <f t="shared" si="428"/>
        <v>11331610950.976849</v>
      </c>
      <c r="BA569" s="213">
        <f t="shared" si="428"/>
        <v>11382780536.514767</v>
      </c>
      <c r="BB569" s="213">
        <f t="shared" si="428"/>
        <v>11432014069.877853</v>
      </c>
      <c r="BC569" s="213">
        <f t="shared" si="428"/>
        <v>11479314985.432041</v>
      </c>
      <c r="BD569" s="213">
        <f t="shared" si="428"/>
        <v>11524689365.676224</v>
      </c>
      <c r="BE569" s="213">
        <f t="shared" si="428"/>
        <v>11568153399.862434</v>
      </c>
      <c r="BF569" s="213">
        <f t="shared" si="428"/>
        <v>11609733234.932375</v>
      </c>
      <c r="BG569" s="213">
        <f t="shared" si="428"/>
        <v>11649455057.01667</v>
      </c>
      <c r="BH569" s="213">
        <f t="shared" si="428"/>
        <v>11687341061.591398</v>
      </c>
      <c r="BI569" s="213">
        <f t="shared" si="428"/>
        <v>11722529175.829868</v>
      </c>
      <c r="BJ569" s="213">
        <f t="shared" si="428"/>
        <v>11746915393.054361</v>
      </c>
      <c r="BK569" s="213">
        <f t="shared" si="428"/>
        <v>11762295074.498119</v>
      </c>
      <c r="BL569" s="213">
        <f t="shared" si="428"/>
        <v>11777694891.832315</v>
      </c>
      <c r="BM569" s="213">
        <f t="shared" si="428"/>
        <v>11793114871.419918</v>
      </c>
      <c r="BN569" s="213">
        <f t="shared" si="428"/>
        <v>11808555039.658409</v>
      </c>
      <c r="BO569" s="213">
        <f>BO315</f>
        <v>11824015422.979845</v>
      </c>
      <c r="BP569" s="213">
        <f>BP315</f>
        <v>11839496047.85087</v>
      </c>
    </row>
    <row r="570" spans="2:69" outlineLevel="1">
      <c r="D570">
        <v>7</v>
      </c>
      <c r="E570" s="51" t="str">
        <v>Llamadas entrantes internacionales</v>
      </c>
      <c r="J570" s="51" t="str">
        <v>minutos</v>
      </c>
      <c r="R570" s="213">
        <f t="shared" ref="R570:AW570" si="429">R311</f>
        <v>880575692.69090927</v>
      </c>
      <c r="S570" s="213">
        <f t="shared" si="429"/>
        <v>835609677.21735919</v>
      </c>
      <c r="T570" s="213">
        <f t="shared" si="429"/>
        <v>747978237.29999995</v>
      </c>
      <c r="U570" s="213">
        <f t="shared" si="429"/>
        <v>711414599.89518702</v>
      </c>
      <c r="V570" s="213">
        <f t="shared" si="429"/>
        <v>778933730.43163896</v>
      </c>
      <c r="W570" s="213">
        <f t="shared" si="429"/>
        <v>958328812.87903845</v>
      </c>
      <c r="X570" s="213">
        <f t="shared" si="429"/>
        <v>1189678822.1269553</v>
      </c>
      <c r="Y570" s="213">
        <f t="shared" si="429"/>
        <v>1309100270.9461288</v>
      </c>
      <c r="Z570" s="213">
        <f t="shared" si="429"/>
        <v>1439477677.9221735</v>
      </c>
      <c r="AA570" s="213">
        <f t="shared" si="429"/>
        <v>1351014750.9469273</v>
      </c>
      <c r="AB570" s="213">
        <f t="shared" si="429"/>
        <v>1247723081.2087095</v>
      </c>
      <c r="AC570" s="213">
        <f t="shared" si="429"/>
        <v>1133612717.3965781</v>
      </c>
      <c r="AD570" s="213">
        <f t="shared" si="429"/>
        <v>1012934112.3746779</v>
      </c>
      <c r="AE570" s="213">
        <f t="shared" si="429"/>
        <v>889908322.00082588</v>
      </c>
      <c r="AF570" s="213">
        <f t="shared" si="429"/>
        <v>768475989.31961298</v>
      </c>
      <c r="AG570" s="213">
        <f t="shared" si="429"/>
        <v>652086551.09972</v>
      </c>
      <c r="AH570" s="213">
        <f t="shared" si="429"/>
        <v>543543562.93261969</v>
      </c>
      <c r="AI570" s="213">
        <f t="shared" si="429"/>
        <v>444914931.3175177</v>
      </c>
      <c r="AJ570" s="213">
        <f t="shared" si="429"/>
        <v>444914931.3175177</v>
      </c>
      <c r="AK570" s="213">
        <f t="shared" si="429"/>
        <v>444914931.3175177</v>
      </c>
      <c r="AL570" s="213">
        <f t="shared" si="429"/>
        <v>444914931.3175177</v>
      </c>
      <c r="AM570" s="213">
        <f t="shared" si="429"/>
        <v>444914931.3175177</v>
      </c>
      <c r="AN570" s="213">
        <f t="shared" si="429"/>
        <v>444914931.3175177</v>
      </c>
      <c r="AO570" s="213">
        <f t="shared" si="429"/>
        <v>444914931.3175177</v>
      </c>
      <c r="AP570" s="213">
        <f t="shared" si="429"/>
        <v>444914931.3175177</v>
      </c>
      <c r="AQ570" s="213">
        <f t="shared" si="429"/>
        <v>444914931.3175177</v>
      </c>
      <c r="AR570" s="213">
        <f t="shared" si="429"/>
        <v>444914931.3175177</v>
      </c>
      <c r="AS570" s="213">
        <f t="shared" si="429"/>
        <v>444914931.3175177</v>
      </c>
      <c r="AT570" s="213">
        <f t="shared" si="429"/>
        <v>444914931.3175177</v>
      </c>
      <c r="AU570" s="213">
        <f t="shared" si="429"/>
        <v>444914931.3175177</v>
      </c>
      <c r="AV570" s="213">
        <f t="shared" si="429"/>
        <v>444914931.3175177</v>
      </c>
      <c r="AW570" s="213">
        <f t="shared" si="429"/>
        <v>444914931.3175177</v>
      </c>
      <c r="AX570" s="213">
        <f t="shared" ref="AX570:BN570" si="430">AX311</f>
        <v>444914931.3175177</v>
      </c>
      <c r="AY570" s="213">
        <f t="shared" si="430"/>
        <v>444914931.3175177</v>
      </c>
      <c r="AZ570" s="213">
        <f t="shared" si="430"/>
        <v>444914931.3175177</v>
      </c>
      <c r="BA570" s="213">
        <f t="shared" si="430"/>
        <v>444914931.31751764</v>
      </c>
      <c r="BB570" s="213">
        <f t="shared" si="430"/>
        <v>444914931.3175177</v>
      </c>
      <c r="BC570" s="213">
        <f t="shared" si="430"/>
        <v>444914931.3175177</v>
      </c>
      <c r="BD570" s="213">
        <f t="shared" si="430"/>
        <v>444914931.3175177</v>
      </c>
      <c r="BE570" s="213">
        <f t="shared" si="430"/>
        <v>444914931.31751776</v>
      </c>
      <c r="BF570" s="213">
        <f t="shared" si="430"/>
        <v>444914931.3175177</v>
      </c>
      <c r="BG570" s="213">
        <f t="shared" si="430"/>
        <v>444914931.31751776</v>
      </c>
      <c r="BH570" s="213">
        <f t="shared" si="430"/>
        <v>444914931.3175177</v>
      </c>
      <c r="BI570" s="213">
        <f t="shared" si="430"/>
        <v>444914931.3175177</v>
      </c>
      <c r="BJ570" s="213">
        <f t="shared" si="430"/>
        <v>444914931.3175177</v>
      </c>
      <c r="BK570" s="213">
        <f t="shared" si="430"/>
        <v>444914931.3175177</v>
      </c>
      <c r="BL570" s="213">
        <f t="shared" si="430"/>
        <v>444914931.3175177</v>
      </c>
      <c r="BM570" s="213">
        <f t="shared" si="430"/>
        <v>444914931.3175177</v>
      </c>
      <c r="BN570" s="213">
        <f t="shared" si="430"/>
        <v>444914931.3175177</v>
      </c>
      <c r="BO570" s="213">
        <f>BO311</f>
        <v>444914931.3175177</v>
      </c>
      <c r="BP570" s="213">
        <f>BP311</f>
        <v>444914931.3175177</v>
      </c>
    </row>
    <row r="571" spans="2:69" outlineLevel="1">
      <c r="D571">
        <v>8</v>
      </c>
      <c r="E571" s="51" t="str">
        <v>Roaming in originación</v>
      </c>
      <c r="J571" s="51" t="str">
        <v>minutos</v>
      </c>
      <c r="R571" s="213">
        <f>R361</f>
        <v>162237174.89173034</v>
      </c>
      <c r="S571" s="213">
        <f t="shared" ref="S571:BN571" si="431">S361</f>
        <v>257811756.95627135</v>
      </c>
      <c r="T571" s="213">
        <f t="shared" si="431"/>
        <v>382760564.40403253</v>
      </c>
      <c r="U571" s="213">
        <f t="shared" si="431"/>
        <v>469218869.78614116</v>
      </c>
      <c r="V571" s="213">
        <f t="shared" si="431"/>
        <v>497259434.25012636</v>
      </c>
      <c r="W571" s="213">
        <f t="shared" si="431"/>
        <v>564845155.7504009</v>
      </c>
      <c r="X571" s="213">
        <f t="shared" si="431"/>
        <v>655256632.71577966</v>
      </c>
      <c r="Y571" s="213">
        <f t="shared" si="431"/>
        <v>761468626.22637165</v>
      </c>
      <c r="Z571" s="213">
        <f t="shared" si="431"/>
        <v>861286832.42319548</v>
      </c>
      <c r="AA571" s="213">
        <f t="shared" si="431"/>
        <v>853217575.11693764</v>
      </c>
      <c r="AB571" s="213">
        <f t="shared" si="431"/>
        <v>895360220.82116473</v>
      </c>
      <c r="AC571" s="213">
        <f t="shared" si="431"/>
        <v>950242181.40178668</v>
      </c>
      <c r="AD571" s="213">
        <f t="shared" si="431"/>
        <v>1000286658.0119522</v>
      </c>
      <c r="AE571" s="213">
        <f t="shared" si="431"/>
        <v>1049919888.5853776</v>
      </c>
      <c r="AF571" s="213">
        <f t="shared" si="431"/>
        <v>1099155629.7262309</v>
      </c>
      <c r="AG571" s="213">
        <f t="shared" si="431"/>
        <v>1148044921.1710305</v>
      </c>
      <c r="AH571" s="213">
        <f t="shared" si="431"/>
        <v>1196637659.7556059</v>
      </c>
      <c r="AI571" s="213">
        <f t="shared" si="431"/>
        <v>1244948794.8789794</v>
      </c>
      <c r="AJ571" s="213">
        <f t="shared" si="431"/>
        <v>1267978583.7381771</v>
      </c>
      <c r="AK571" s="213">
        <f t="shared" si="431"/>
        <v>1278142481.2194211</v>
      </c>
      <c r="AL571" s="213">
        <f t="shared" si="431"/>
        <v>1288072582.3756495</v>
      </c>
      <c r="AM571" s="213">
        <f t="shared" si="431"/>
        <v>1297763423.6207445</v>
      </c>
      <c r="AN571" s="213">
        <f t="shared" si="431"/>
        <v>1307212585.5455287</v>
      </c>
      <c r="AO571" s="213">
        <f t="shared" si="431"/>
        <v>1316411675.4273965</v>
      </c>
      <c r="AP571" s="213">
        <f t="shared" si="431"/>
        <v>1325354239.4808013</v>
      </c>
      <c r="AQ571" s="213">
        <f t="shared" si="431"/>
        <v>1334055935.805778</v>
      </c>
      <c r="AR571" s="213">
        <f t="shared" si="431"/>
        <v>1342533832.2804637</v>
      </c>
      <c r="AS571" s="213">
        <f t="shared" si="431"/>
        <v>1350783878.2605715</v>
      </c>
      <c r="AT571" s="213">
        <f t="shared" si="431"/>
        <v>1358798193.7187707</v>
      </c>
      <c r="AU571" s="213">
        <f t="shared" si="431"/>
        <v>1366574415.7543049</v>
      </c>
      <c r="AV571" s="213">
        <f t="shared" si="431"/>
        <v>1374111582.0660138</v>
      </c>
      <c r="AW571" s="213">
        <f t="shared" si="431"/>
        <v>1381408850.6914723</v>
      </c>
      <c r="AX571" s="213">
        <f t="shared" si="431"/>
        <v>1388464685.9973593</v>
      </c>
      <c r="AY571" s="213">
        <f t="shared" si="431"/>
        <v>1395277865.7675247</v>
      </c>
      <c r="AZ571" s="213">
        <f t="shared" si="431"/>
        <v>1401848777.4404354</v>
      </c>
      <c r="BA571" s="213">
        <f t="shared" si="431"/>
        <v>1408179035.4451263</v>
      </c>
      <c r="BB571" s="213">
        <f t="shared" si="431"/>
        <v>1414269781.8405597</v>
      </c>
      <c r="BC571" s="213">
        <f t="shared" si="431"/>
        <v>1420121441.4967477</v>
      </c>
      <c r="BD571" s="213">
        <f t="shared" si="431"/>
        <v>1425734766.8877804</v>
      </c>
      <c r="BE571" s="213">
        <f t="shared" si="431"/>
        <v>1431111760.8077242</v>
      </c>
      <c r="BF571" s="213">
        <f t="shared" si="431"/>
        <v>1436255657.9297788</v>
      </c>
      <c r="BG571" s="213">
        <f t="shared" si="431"/>
        <v>1441169697.7752585</v>
      </c>
      <c r="BH571" s="213">
        <f t="shared" si="431"/>
        <v>1445856626.1762557</v>
      </c>
      <c r="BI571" s="213">
        <f t="shared" si="431"/>
        <v>1450209794.9480252</v>
      </c>
      <c r="BJ571" s="213">
        <f t="shared" si="431"/>
        <v>1453226646.5634267</v>
      </c>
      <c r="BK571" s="213">
        <f t="shared" si="431"/>
        <v>1455129287.5667779</v>
      </c>
      <c r="BL571" s="213">
        <f t="shared" si="431"/>
        <v>1457034419.6081219</v>
      </c>
      <c r="BM571" s="213">
        <f t="shared" si="431"/>
        <v>1458942045.9488561</v>
      </c>
      <c r="BN571" s="213">
        <f t="shared" si="431"/>
        <v>1460852169.8546491</v>
      </c>
      <c r="BO571" s="213">
        <f>BO361</f>
        <v>1462764794.5954449</v>
      </c>
      <c r="BP571" s="213">
        <f>BP361</f>
        <v>1464679923.4454689</v>
      </c>
    </row>
    <row r="572" spans="2:69" outlineLevel="1">
      <c r="D572">
        <v>9</v>
      </c>
      <c r="E572" s="51" t="str">
        <v>Roaming in terminación</v>
      </c>
      <c r="J572" s="51" t="str">
        <v>minutos</v>
      </c>
      <c r="R572" s="213">
        <f>R362</f>
        <v>108158116.59448691</v>
      </c>
      <c r="S572" s="213">
        <f t="shared" ref="S572:BN572" si="432">S362</f>
        <v>171874504.63751423</v>
      </c>
      <c r="T572" s="213">
        <f t="shared" si="432"/>
        <v>255173709.60268837</v>
      </c>
      <c r="U572" s="213">
        <f t="shared" si="432"/>
        <v>312812579.85742748</v>
      </c>
      <c r="V572" s="213">
        <f t="shared" si="432"/>
        <v>331506289.50008428</v>
      </c>
      <c r="W572" s="213">
        <f t="shared" si="432"/>
        <v>376563437.16693401</v>
      </c>
      <c r="X572" s="213">
        <f t="shared" si="432"/>
        <v>436837755.14385313</v>
      </c>
      <c r="Y572" s="213">
        <f t="shared" si="432"/>
        <v>507645750.81758112</v>
      </c>
      <c r="Z572" s="213">
        <f t="shared" si="432"/>
        <v>574191221.61546361</v>
      </c>
      <c r="AA572" s="213">
        <f t="shared" si="432"/>
        <v>568811716.74462509</v>
      </c>
      <c r="AB572" s="213">
        <f t="shared" si="432"/>
        <v>596906813.88077652</v>
      </c>
      <c r="AC572" s="213">
        <f t="shared" si="432"/>
        <v>633494787.60119116</v>
      </c>
      <c r="AD572" s="213">
        <f t="shared" si="432"/>
        <v>666857772.00796819</v>
      </c>
      <c r="AE572" s="213">
        <f t="shared" si="432"/>
        <v>699946592.39025176</v>
      </c>
      <c r="AF572" s="213">
        <f t="shared" si="432"/>
        <v>732770419.81748724</v>
      </c>
      <c r="AG572" s="213">
        <f t="shared" si="432"/>
        <v>765363280.78068709</v>
      </c>
      <c r="AH572" s="213">
        <f t="shared" si="432"/>
        <v>797758439.8370707</v>
      </c>
      <c r="AI572" s="213">
        <f t="shared" si="432"/>
        <v>829965863.252653</v>
      </c>
      <c r="AJ572" s="213">
        <f t="shared" si="432"/>
        <v>845319055.82545149</v>
      </c>
      <c r="AK572" s="213">
        <f t="shared" si="432"/>
        <v>852094987.47961414</v>
      </c>
      <c r="AL572" s="213">
        <f t="shared" si="432"/>
        <v>858715054.91709971</v>
      </c>
      <c r="AM572" s="213">
        <f t="shared" si="432"/>
        <v>865175615.74716306</v>
      </c>
      <c r="AN572" s="213">
        <f t="shared" si="432"/>
        <v>871475057.03035247</v>
      </c>
      <c r="AO572" s="213">
        <f t="shared" si="432"/>
        <v>877607783.61826444</v>
      </c>
      <c r="AP572" s="213">
        <f t="shared" si="432"/>
        <v>883569492.98720098</v>
      </c>
      <c r="AQ572" s="213">
        <f t="shared" si="432"/>
        <v>889370623.87051868</v>
      </c>
      <c r="AR572" s="213">
        <f t="shared" si="432"/>
        <v>895022554.85364246</v>
      </c>
      <c r="AS572" s="213">
        <f t="shared" si="432"/>
        <v>900522585.50704765</v>
      </c>
      <c r="AT572" s="213">
        <f t="shared" si="432"/>
        <v>905865462.47918057</v>
      </c>
      <c r="AU572" s="213">
        <f t="shared" si="432"/>
        <v>911049610.50287008</v>
      </c>
      <c r="AV572" s="213">
        <f t="shared" si="432"/>
        <v>916074388.04400921</v>
      </c>
      <c r="AW572" s="213">
        <f t="shared" si="432"/>
        <v>920939233.79431498</v>
      </c>
      <c r="AX572" s="213">
        <f t="shared" si="432"/>
        <v>925643123.99823952</v>
      </c>
      <c r="AY572" s="213">
        <f t="shared" si="432"/>
        <v>930185243.84501648</v>
      </c>
      <c r="AZ572" s="213">
        <f t="shared" si="432"/>
        <v>934565851.62695694</v>
      </c>
      <c r="BA572" s="213">
        <f t="shared" si="432"/>
        <v>938786023.63008428</v>
      </c>
      <c r="BB572" s="213">
        <f t="shared" si="432"/>
        <v>942846521.22703993</v>
      </c>
      <c r="BC572" s="213">
        <f t="shared" si="432"/>
        <v>946747627.66449857</v>
      </c>
      <c r="BD572" s="213">
        <f t="shared" si="432"/>
        <v>950489844.59185374</v>
      </c>
      <c r="BE572" s="213">
        <f t="shared" si="432"/>
        <v>954074507.20514953</v>
      </c>
      <c r="BF572" s="213">
        <f t="shared" si="432"/>
        <v>957503771.95318592</v>
      </c>
      <c r="BG572" s="213">
        <f t="shared" si="432"/>
        <v>960779798.51683903</v>
      </c>
      <c r="BH572" s="213">
        <f t="shared" si="432"/>
        <v>963904417.45083714</v>
      </c>
      <c r="BI572" s="213">
        <f t="shared" si="432"/>
        <v>966806529.96535015</v>
      </c>
      <c r="BJ572" s="213">
        <f t="shared" si="432"/>
        <v>968817764.37561786</v>
      </c>
      <c r="BK572" s="213">
        <f t="shared" si="432"/>
        <v>970086191.71118534</v>
      </c>
      <c r="BL572" s="213">
        <f t="shared" si="432"/>
        <v>971356279.73874807</v>
      </c>
      <c r="BM572" s="213">
        <f t="shared" si="432"/>
        <v>972628030.63257086</v>
      </c>
      <c r="BN572" s="213">
        <f t="shared" si="432"/>
        <v>973901446.56976604</v>
      </c>
      <c r="BO572" s="213">
        <f>BO362</f>
        <v>975176529.73029673</v>
      </c>
      <c r="BP572" s="213">
        <f>BP362</f>
        <v>976453282.29697943</v>
      </c>
    </row>
    <row r="573" spans="2:69" outlineLevel="1">
      <c r="D573">
        <v>10</v>
      </c>
      <c r="E573" s="51" t="str">
        <v>SMS on-net</v>
      </c>
      <c r="J573" s="51" t="str">
        <v>mensajes</v>
      </c>
      <c r="R573" s="213">
        <f>R443</f>
        <v>14446976726</v>
      </c>
      <c r="S573" s="213">
        <f t="shared" ref="S573:BN573" si="433">S443</f>
        <v>16644970096</v>
      </c>
      <c r="T573" s="213">
        <f t="shared" si="433"/>
        <v>26544444990.609043</v>
      </c>
      <c r="U573" s="213">
        <f t="shared" si="433"/>
        <v>36630281905.052269</v>
      </c>
      <c r="V573" s="213">
        <f t="shared" si="433"/>
        <v>44208607142.524025</v>
      </c>
      <c r="W573" s="213">
        <f t="shared" si="433"/>
        <v>54066830523.308632</v>
      </c>
      <c r="X573" s="213">
        <f t="shared" si="433"/>
        <v>60332868012.926872</v>
      </c>
      <c r="Y573" s="213">
        <f t="shared" si="433"/>
        <v>47391784188.018097</v>
      </c>
      <c r="Z573" s="213">
        <f t="shared" si="433"/>
        <v>32788985958.534672</v>
      </c>
      <c r="AA573" s="213">
        <f t="shared" si="433"/>
        <v>22699222503.591412</v>
      </c>
      <c r="AB573" s="213">
        <f t="shared" si="433"/>
        <v>16347330877.667261</v>
      </c>
      <c r="AC573" s="213">
        <f t="shared" si="433"/>
        <v>12819721292.874262</v>
      </c>
      <c r="AD573" s="213">
        <f t="shared" si="433"/>
        <v>10689007159.385246</v>
      </c>
      <c r="AE573" s="213">
        <f t="shared" si="433"/>
        <v>9442056749.8621082</v>
      </c>
      <c r="AF573" s="213">
        <f t="shared" si="433"/>
        <v>8808273030.8061752</v>
      </c>
      <c r="AG573" s="213">
        <f t="shared" si="433"/>
        <v>8653517823.9295673</v>
      </c>
      <c r="AH573" s="213">
        <f t="shared" si="433"/>
        <v>8573266750.9465036</v>
      </c>
      <c r="AI573" s="213">
        <f t="shared" si="433"/>
        <v>8831079318.5602703</v>
      </c>
      <c r="AJ573" s="213">
        <f t="shared" si="433"/>
        <v>8994441774.0619354</v>
      </c>
      <c r="AK573" s="213">
        <f t="shared" si="433"/>
        <v>9066539666.9325466</v>
      </c>
      <c r="AL573" s="213">
        <f t="shared" si="433"/>
        <v>9136979118.9908981</v>
      </c>
      <c r="AM573" s="213">
        <f t="shared" si="433"/>
        <v>9205721374.1350784</v>
      </c>
      <c r="AN573" s="213">
        <f t="shared" si="433"/>
        <v>9272749270.2179832</v>
      </c>
      <c r="AO573" s="213">
        <f t="shared" si="433"/>
        <v>9338003273.2255859</v>
      </c>
      <c r="AP573" s="213">
        <f t="shared" si="433"/>
        <v>9401437603.0484428</v>
      </c>
      <c r="AQ573" s="213">
        <f t="shared" si="433"/>
        <v>9463163330.8598919</v>
      </c>
      <c r="AR573" s="213">
        <f t="shared" si="433"/>
        <v>9523301528.1339188</v>
      </c>
      <c r="AS573" s="213">
        <f t="shared" si="433"/>
        <v>9581823461.5112514</v>
      </c>
      <c r="AT573" s="213">
        <f t="shared" si="433"/>
        <v>9638673233.7962246</v>
      </c>
      <c r="AU573" s="213">
        <f t="shared" si="433"/>
        <v>9693834083.685812</v>
      </c>
      <c r="AV573" s="213">
        <f t="shared" si="433"/>
        <v>9747299185.0696411</v>
      </c>
      <c r="AW573" s="213">
        <f t="shared" si="433"/>
        <v>9799062565.4635544</v>
      </c>
      <c r="AX573" s="213">
        <f t="shared" si="433"/>
        <v>9849113331.8093662</v>
      </c>
      <c r="AY573" s="213">
        <f t="shared" si="433"/>
        <v>9897442814.2824078</v>
      </c>
      <c r="AZ573" s="213">
        <f t="shared" si="433"/>
        <v>9944053761.1883564</v>
      </c>
      <c r="BA573" s="213">
        <f t="shared" si="433"/>
        <v>9988957624.5250092</v>
      </c>
      <c r="BB573" s="213">
        <f t="shared" si="433"/>
        <v>10032162505.519762</v>
      </c>
      <c r="BC573" s="213">
        <f t="shared" si="433"/>
        <v>10073671418.000006</v>
      </c>
      <c r="BD573" s="213">
        <f t="shared" si="433"/>
        <v>10113489699.661879</v>
      </c>
      <c r="BE573" s="213">
        <f t="shared" si="433"/>
        <v>10151631557.381458</v>
      </c>
      <c r="BF573" s="213">
        <f t="shared" si="433"/>
        <v>10188119936.404142</v>
      </c>
      <c r="BG573" s="213">
        <f t="shared" si="433"/>
        <v>10222977816.365557</v>
      </c>
      <c r="BH573" s="213">
        <f t="shared" si="433"/>
        <v>10256224674.902933</v>
      </c>
      <c r="BI573" s="213">
        <f t="shared" si="433"/>
        <v>10287104000.115913</v>
      </c>
      <c r="BJ573" s="213">
        <f t="shared" si="433"/>
        <v>10308504121.966328</v>
      </c>
      <c r="BK573" s="213">
        <f t="shared" si="433"/>
        <v>10322000559.47802</v>
      </c>
      <c r="BL573" s="213">
        <f t="shared" si="433"/>
        <v>10335514667.237829</v>
      </c>
      <c r="BM573" s="213">
        <f t="shared" si="433"/>
        <v>10349046468.380571</v>
      </c>
      <c r="BN573" s="213">
        <f t="shared" si="433"/>
        <v>10362595986.071358</v>
      </c>
      <c r="BO573" s="213">
        <f t="shared" ref="BO573:BP575" si="434">BO443</f>
        <v>10376163243.50563</v>
      </c>
      <c r="BP573" s="213">
        <f t="shared" si="434"/>
        <v>10389748263.909193</v>
      </c>
    </row>
    <row r="574" spans="2:69" outlineLevel="1">
      <c r="D574">
        <v>11</v>
      </c>
      <c r="E574" s="51" t="str">
        <v>SMS salientes a otras redes</v>
      </c>
      <c r="J574" s="51" t="str">
        <v>mensajes</v>
      </c>
      <c r="R574" s="213">
        <f>R444</f>
        <v>7223488363.000001</v>
      </c>
      <c r="S574" s="213">
        <f t="shared" ref="S574:BN574" si="435">S444</f>
        <v>8322485048.000001</v>
      </c>
      <c r="T574" s="213">
        <f t="shared" si="435"/>
        <v>13272222495.304523</v>
      </c>
      <c r="U574" s="213">
        <f t="shared" si="435"/>
        <v>14452111094.947735</v>
      </c>
      <c r="V574" s="213">
        <f t="shared" si="435"/>
        <v>18753648857.475975</v>
      </c>
      <c r="W574" s="213">
        <f t="shared" si="435"/>
        <v>29724416476.691368</v>
      </c>
      <c r="X574" s="213">
        <f t="shared" si="435"/>
        <v>36064353987.073128</v>
      </c>
      <c r="Y574" s="213">
        <f t="shared" si="435"/>
        <v>30287918081.981903</v>
      </c>
      <c r="Z574" s="213">
        <f t="shared" si="435"/>
        <v>20955322482.972431</v>
      </c>
      <c r="AA574" s="213">
        <f t="shared" si="435"/>
        <v>14506991106.008587</v>
      </c>
      <c r="AB574" s="213">
        <f t="shared" si="435"/>
        <v>10447520112.716509</v>
      </c>
      <c r="AC574" s="213">
        <f t="shared" si="435"/>
        <v>8193037569.802721</v>
      </c>
      <c r="AD574" s="213">
        <f t="shared" si="435"/>
        <v>6831305863.8343163</v>
      </c>
      <c r="AE574" s="213">
        <f t="shared" si="435"/>
        <v>6034384361.4470043</v>
      </c>
      <c r="AF574" s="213">
        <f t="shared" si="435"/>
        <v>5629335476.0051022</v>
      </c>
      <c r="AG574" s="213">
        <f t="shared" si="435"/>
        <v>5530431982.310009</v>
      </c>
      <c r="AH574" s="213">
        <f t="shared" si="435"/>
        <v>5479143811.456193</v>
      </c>
      <c r="AI574" s="213">
        <f t="shared" si="435"/>
        <v>5643910892.1259565</v>
      </c>
      <c r="AJ574" s="213">
        <f t="shared" si="435"/>
        <v>5748315247.3254986</v>
      </c>
      <c r="AK574" s="213">
        <f t="shared" si="435"/>
        <v>5794392750.2210455</v>
      </c>
      <c r="AL574" s="213">
        <f t="shared" si="435"/>
        <v>5839410349.5842371</v>
      </c>
      <c r="AM574" s="213">
        <f t="shared" si="435"/>
        <v>5883343276.5303392</v>
      </c>
      <c r="AN574" s="213">
        <f t="shared" si="435"/>
        <v>5926180562.7931318</v>
      </c>
      <c r="AO574" s="213">
        <f t="shared" si="435"/>
        <v>5967884160.3993044</v>
      </c>
      <c r="AP574" s="213">
        <f t="shared" si="435"/>
        <v>6008424811.4462824</v>
      </c>
      <c r="AQ574" s="213">
        <f t="shared" si="435"/>
        <v>6047873501.1197252</v>
      </c>
      <c r="AR574" s="213">
        <f t="shared" si="435"/>
        <v>6086307605.7613115</v>
      </c>
      <c r="AS574" s="213">
        <f t="shared" si="435"/>
        <v>6123708761.9849253</v>
      </c>
      <c r="AT574" s="213">
        <f t="shared" si="435"/>
        <v>6160041246.0947332</v>
      </c>
      <c r="AU574" s="213">
        <f t="shared" si="435"/>
        <v>6195294346.0025158</v>
      </c>
      <c r="AV574" s="213">
        <f t="shared" si="435"/>
        <v>6229463699.1657953</v>
      </c>
      <c r="AW574" s="213">
        <f t="shared" si="435"/>
        <v>6262545488.5915184</v>
      </c>
      <c r="AX574" s="213">
        <f t="shared" si="435"/>
        <v>6294532752.565547</v>
      </c>
      <c r="AY574" s="213">
        <f t="shared" si="435"/>
        <v>6325419950.2342558</v>
      </c>
      <c r="AZ574" s="213">
        <f t="shared" si="435"/>
        <v>6355208838.0298729</v>
      </c>
      <c r="BA574" s="213">
        <f t="shared" si="435"/>
        <v>6383906734.8828239</v>
      </c>
      <c r="BB574" s="213">
        <f t="shared" si="435"/>
        <v>6411518818.2582722</v>
      </c>
      <c r="BC574" s="213">
        <f t="shared" si="435"/>
        <v>6438047014.2824192</v>
      </c>
      <c r="BD574" s="213">
        <f t="shared" si="435"/>
        <v>6463494734.2575827</v>
      </c>
      <c r="BE574" s="213">
        <f t="shared" si="435"/>
        <v>6487871057.7469463</v>
      </c>
      <c r="BF574" s="213">
        <f t="shared" si="435"/>
        <v>6511190648.973959</v>
      </c>
      <c r="BG574" s="213">
        <f t="shared" si="435"/>
        <v>6533468194.1407385</v>
      </c>
      <c r="BH574" s="213">
        <f t="shared" si="435"/>
        <v>6554716141.3348827</v>
      </c>
      <c r="BI574" s="213">
        <f t="shared" si="435"/>
        <v>6574451006.5336094</v>
      </c>
      <c r="BJ574" s="213">
        <f t="shared" si="435"/>
        <v>6588127747.1048918</v>
      </c>
      <c r="BK574" s="213">
        <f t="shared" si="435"/>
        <v>6596753271.5656509</v>
      </c>
      <c r="BL574" s="213">
        <f t="shared" si="435"/>
        <v>6605390089.0181503</v>
      </c>
      <c r="BM574" s="213">
        <f t="shared" si="435"/>
        <v>6614038214.2477694</v>
      </c>
      <c r="BN574" s="213">
        <f t="shared" si="435"/>
        <v>6622697662.0592451</v>
      </c>
      <c r="BO574" s="213">
        <f t="shared" si="434"/>
        <v>6631368447.2767029</v>
      </c>
      <c r="BP574" s="213">
        <f t="shared" si="434"/>
        <v>6640050584.7436695</v>
      </c>
    </row>
    <row r="575" spans="2:69" outlineLevel="1">
      <c r="D575">
        <v>12</v>
      </c>
      <c r="E575" s="51" t="str">
        <v>SMS entrantes de otras redes</v>
      </c>
      <c r="J575" s="51" t="str">
        <v>mensajes</v>
      </c>
      <c r="R575" s="213">
        <f>R445</f>
        <v>7223488363.000001</v>
      </c>
      <c r="S575" s="213">
        <f t="shared" ref="S575:BN575" si="436">S445</f>
        <v>8322485048.000001</v>
      </c>
      <c r="T575" s="213">
        <f t="shared" si="436"/>
        <v>13272222495.304523</v>
      </c>
      <c r="U575" s="213">
        <f t="shared" si="436"/>
        <v>14452111094.947735</v>
      </c>
      <c r="V575" s="213">
        <f t="shared" si="436"/>
        <v>18753648857.475975</v>
      </c>
      <c r="W575" s="213">
        <f t="shared" si="436"/>
        <v>29724416476.691368</v>
      </c>
      <c r="X575" s="213">
        <f t="shared" si="436"/>
        <v>36064353987.073128</v>
      </c>
      <c r="Y575" s="213">
        <f t="shared" si="436"/>
        <v>30287918081.981903</v>
      </c>
      <c r="Z575" s="213">
        <f t="shared" si="436"/>
        <v>20955322482.972431</v>
      </c>
      <c r="AA575" s="213">
        <f t="shared" si="436"/>
        <v>14506991106.008587</v>
      </c>
      <c r="AB575" s="213">
        <f t="shared" si="436"/>
        <v>10447520112.716509</v>
      </c>
      <c r="AC575" s="213">
        <f t="shared" si="436"/>
        <v>8193037569.802721</v>
      </c>
      <c r="AD575" s="213">
        <f t="shared" si="436"/>
        <v>6831305863.8343163</v>
      </c>
      <c r="AE575" s="213">
        <f t="shared" si="436"/>
        <v>6034384361.4470043</v>
      </c>
      <c r="AF575" s="213">
        <f t="shared" si="436"/>
        <v>5629335476.0051022</v>
      </c>
      <c r="AG575" s="213">
        <f t="shared" si="436"/>
        <v>5530431982.310009</v>
      </c>
      <c r="AH575" s="213">
        <f t="shared" si="436"/>
        <v>5479143811.456193</v>
      </c>
      <c r="AI575" s="213">
        <f t="shared" si="436"/>
        <v>5643910892.1259565</v>
      </c>
      <c r="AJ575" s="213">
        <f t="shared" si="436"/>
        <v>5748315247.3254986</v>
      </c>
      <c r="AK575" s="213">
        <f t="shared" si="436"/>
        <v>5794392750.2210455</v>
      </c>
      <c r="AL575" s="213">
        <f t="shared" si="436"/>
        <v>5839410349.5842371</v>
      </c>
      <c r="AM575" s="213">
        <f t="shared" si="436"/>
        <v>5883343276.5303392</v>
      </c>
      <c r="AN575" s="213">
        <f t="shared" si="436"/>
        <v>5926180562.7931318</v>
      </c>
      <c r="AO575" s="213">
        <f t="shared" si="436"/>
        <v>5967884160.3993044</v>
      </c>
      <c r="AP575" s="213">
        <f t="shared" si="436"/>
        <v>6008424811.4462824</v>
      </c>
      <c r="AQ575" s="213">
        <f t="shared" si="436"/>
        <v>6047873501.1197252</v>
      </c>
      <c r="AR575" s="213">
        <f t="shared" si="436"/>
        <v>6086307605.7613115</v>
      </c>
      <c r="AS575" s="213">
        <f t="shared" si="436"/>
        <v>6123708761.9849253</v>
      </c>
      <c r="AT575" s="213">
        <f t="shared" si="436"/>
        <v>6160041246.0947332</v>
      </c>
      <c r="AU575" s="213">
        <f t="shared" si="436"/>
        <v>6195294346.0025158</v>
      </c>
      <c r="AV575" s="213">
        <f t="shared" si="436"/>
        <v>6229463699.1657953</v>
      </c>
      <c r="AW575" s="213">
        <f t="shared" si="436"/>
        <v>6262545488.5915184</v>
      </c>
      <c r="AX575" s="213">
        <f t="shared" si="436"/>
        <v>6294532752.565547</v>
      </c>
      <c r="AY575" s="213">
        <f t="shared" si="436"/>
        <v>6325419950.2342558</v>
      </c>
      <c r="AZ575" s="213">
        <f t="shared" si="436"/>
        <v>6355208838.0298729</v>
      </c>
      <c r="BA575" s="213">
        <f t="shared" si="436"/>
        <v>6383906734.8828239</v>
      </c>
      <c r="BB575" s="213">
        <f t="shared" si="436"/>
        <v>6411518818.2582722</v>
      </c>
      <c r="BC575" s="213">
        <f t="shared" si="436"/>
        <v>6438047014.2824192</v>
      </c>
      <c r="BD575" s="213">
        <f t="shared" si="436"/>
        <v>6463494734.2575827</v>
      </c>
      <c r="BE575" s="213">
        <f t="shared" si="436"/>
        <v>6487871057.7469463</v>
      </c>
      <c r="BF575" s="213">
        <f t="shared" si="436"/>
        <v>6511190648.973959</v>
      </c>
      <c r="BG575" s="213">
        <f t="shared" si="436"/>
        <v>6533468194.1407385</v>
      </c>
      <c r="BH575" s="213">
        <f t="shared" si="436"/>
        <v>6554716141.3348827</v>
      </c>
      <c r="BI575" s="213">
        <f t="shared" si="436"/>
        <v>6574451006.5336094</v>
      </c>
      <c r="BJ575" s="213">
        <f t="shared" si="436"/>
        <v>6588127747.1048918</v>
      </c>
      <c r="BK575" s="213">
        <f t="shared" si="436"/>
        <v>6596753271.5656509</v>
      </c>
      <c r="BL575" s="213">
        <f t="shared" si="436"/>
        <v>6605390089.0181503</v>
      </c>
      <c r="BM575" s="213">
        <f t="shared" si="436"/>
        <v>6614038214.2477694</v>
      </c>
      <c r="BN575" s="213">
        <f t="shared" si="436"/>
        <v>6622697662.0592451</v>
      </c>
      <c r="BO575" s="213">
        <f t="shared" si="434"/>
        <v>6631368447.2767029</v>
      </c>
      <c r="BP575" s="213">
        <f t="shared" si="434"/>
        <v>6640050584.7436695</v>
      </c>
    </row>
    <row r="576" spans="2:69" outlineLevel="1">
      <c r="D576">
        <v>13</v>
      </c>
      <c r="E576" s="51" t="str">
        <v>Recuperación de correo de voz</v>
      </c>
      <c r="J576" s="51" t="str">
        <v>minutos</v>
      </c>
      <c r="R576" s="213">
        <f>R462</f>
        <v>929167797.3182646</v>
      </c>
      <c r="S576" s="213">
        <f t="shared" ref="S576:BN576" si="437">S462</f>
        <v>1305861823.4488111</v>
      </c>
      <c r="T576" s="213">
        <f t="shared" si="437"/>
        <v>1842482142.6807294</v>
      </c>
      <c r="U576" s="213">
        <f t="shared" si="437"/>
        <v>2062188209.3580334</v>
      </c>
      <c r="V576" s="213">
        <f t="shared" si="437"/>
        <v>2375737718.5701728</v>
      </c>
      <c r="W576" s="213">
        <f t="shared" si="437"/>
        <v>2696422985.3288279</v>
      </c>
      <c r="X576" s="213">
        <f t="shared" si="437"/>
        <v>2992462377.6282229</v>
      </c>
      <c r="Y576" s="213">
        <f t="shared" si="437"/>
        <v>3319862742.9311066</v>
      </c>
      <c r="Z576" s="213">
        <f t="shared" si="437"/>
        <v>3758358196.1706657</v>
      </c>
      <c r="AA576" s="213">
        <f t="shared" si="437"/>
        <v>3748050807.7392712</v>
      </c>
      <c r="AB576" s="213">
        <f t="shared" si="437"/>
        <v>3920493339.0511498</v>
      </c>
      <c r="AC576" s="213">
        <f t="shared" si="437"/>
        <v>4145072697.4966278</v>
      </c>
      <c r="AD576" s="213">
        <f t="shared" si="437"/>
        <v>4347033148.4268665</v>
      </c>
      <c r="AE576" s="213">
        <f t="shared" si="437"/>
        <v>4545004398.2264957</v>
      </c>
      <c r="AF576" s="213">
        <f t="shared" si="437"/>
        <v>4739068386.683341</v>
      </c>
      <c r="AG576" s="213">
        <f t="shared" si="437"/>
        <v>4929478628.0595474</v>
      </c>
      <c r="AH576" s="213">
        <f t="shared" si="437"/>
        <v>5116503891.3545723</v>
      </c>
      <c r="AI576" s="213">
        <f t="shared" si="437"/>
        <v>5300303057.5788012</v>
      </c>
      <c r="AJ576" s="213">
        <f t="shared" si="437"/>
        <v>5396985594.3661537</v>
      </c>
      <c r="AK576" s="213">
        <f t="shared" si="437"/>
        <v>5440375225.483345</v>
      </c>
      <c r="AL576" s="213">
        <f t="shared" si="437"/>
        <v>5482764871.6716595</v>
      </c>
      <c r="AM576" s="213">
        <f t="shared" si="437"/>
        <v>5524118599.6656208</v>
      </c>
      <c r="AN576" s="213">
        <f t="shared" si="437"/>
        <v>5564426184.1007423</v>
      </c>
      <c r="AO576" s="213">
        <f t="shared" si="437"/>
        <v>5603661650.1849794</v>
      </c>
      <c r="AP576" s="213">
        <f t="shared" si="437"/>
        <v>5641815323.5098228</v>
      </c>
      <c r="AQ576" s="213">
        <f t="shared" si="437"/>
        <v>5678958158.771306</v>
      </c>
      <c r="AR576" s="213">
        <f t="shared" si="437"/>
        <v>5715141277.9782381</v>
      </c>
      <c r="AS576" s="213">
        <f t="shared" si="437"/>
        <v>5750336000.0475225</v>
      </c>
      <c r="AT576" s="213">
        <f t="shared" si="437"/>
        <v>5784514765.4925842</v>
      </c>
      <c r="AU576" s="213">
        <f t="shared" si="437"/>
        <v>5817671710.5032005</v>
      </c>
      <c r="AV576" s="213">
        <f t="shared" si="437"/>
        <v>5849800909.0819778</v>
      </c>
      <c r="AW576" s="213">
        <f t="shared" si="437"/>
        <v>5880894484.3414412</v>
      </c>
      <c r="AX576" s="213">
        <f t="shared" si="437"/>
        <v>5910945398.2660046</v>
      </c>
      <c r="AY576" s="213">
        <f t="shared" si="437"/>
        <v>5939951481.0306702</v>
      </c>
      <c r="AZ576" s="213">
        <f t="shared" si="437"/>
        <v>5967916393.7297459</v>
      </c>
      <c r="BA576" s="213">
        <f t="shared" si="437"/>
        <v>5994844304.8959436</v>
      </c>
      <c r="BB576" s="213">
        <f t="shared" si="437"/>
        <v>6020735664.2129841</v>
      </c>
      <c r="BC576" s="213">
        <f t="shared" si="437"/>
        <v>6045591169.7727547</v>
      </c>
      <c r="BD576" s="213">
        <f t="shared" si="437"/>
        <v>6069416154.0346518</v>
      </c>
      <c r="BE576" s="213">
        <f t="shared" si="437"/>
        <v>6092220859.716711</v>
      </c>
      <c r="BF576" s="213">
        <f t="shared" si="437"/>
        <v>6114017063.8586473</v>
      </c>
      <c r="BG576" s="213">
        <f t="shared" si="437"/>
        <v>6134814991.1661692</v>
      </c>
      <c r="BH576" s="213">
        <f t="shared" si="437"/>
        <v>6154625371.5996008</v>
      </c>
      <c r="BI576" s="213">
        <f t="shared" si="437"/>
        <v>6173008709.7768269</v>
      </c>
      <c r="BJ576" s="213">
        <f t="shared" si="437"/>
        <v>6185747649.9545288</v>
      </c>
      <c r="BK576" s="213">
        <f t="shared" si="437"/>
        <v>6193783762.5898094</v>
      </c>
      <c r="BL576" s="213">
        <f t="shared" si="437"/>
        <v>6201830394.9138346</v>
      </c>
      <c r="BM576" s="213">
        <f t="shared" si="437"/>
        <v>6209887560.7572803</v>
      </c>
      <c r="BN576" s="213">
        <f t="shared" si="437"/>
        <v>6217955273.9689789</v>
      </c>
      <c r="BO576" s="213">
        <f>BO462</f>
        <v>6226033548.4159403</v>
      </c>
      <c r="BP576" s="213">
        <f>BP462</f>
        <v>6234122397.9833755</v>
      </c>
    </row>
    <row r="577" spans="4:68" outlineLevel="1">
      <c r="D577">
        <v>14</v>
      </c>
      <c r="E577" s="51" t="str">
        <v>Depósito de corroe de voz</v>
      </c>
      <c r="J577" s="51" t="str">
        <v>minutos</v>
      </c>
      <c r="R577" s="213">
        <f>R463</f>
        <v>1115001356.7819176</v>
      </c>
      <c r="S577" s="213">
        <f t="shared" ref="S577:BN577" si="438">S463</f>
        <v>1567034188.1385732</v>
      </c>
      <c r="T577" s="213">
        <f t="shared" si="438"/>
        <v>2210978571.2168751</v>
      </c>
      <c r="U577" s="213">
        <f t="shared" si="438"/>
        <v>2474625851.22964</v>
      </c>
      <c r="V577" s="213">
        <f t="shared" si="438"/>
        <v>2850885262.2842069</v>
      </c>
      <c r="W577" s="213">
        <f t="shared" si="438"/>
        <v>3235707582.3945932</v>
      </c>
      <c r="X577" s="213">
        <f t="shared" si="438"/>
        <v>3590954853.1538672</v>
      </c>
      <c r="Y577" s="213">
        <f t="shared" si="438"/>
        <v>3983835291.5173278</v>
      </c>
      <c r="Z577" s="213">
        <f t="shared" si="438"/>
        <v>4510029835.4047985</v>
      </c>
      <c r="AA577" s="213">
        <f t="shared" si="438"/>
        <v>4497660969.2871246</v>
      </c>
      <c r="AB577" s="213">
        <f t="shared" si="438"/>
        <v>4704592006.8613796</v>
      </c>
      <c r="AC577" s="213">
        <f t="shared" si="438"/>
        <v>4974087236.9959536</v>
      </c>
      <c r="AD577" s="213">
        <f t="shared" si="438"/>
        <v>5216439778.1122389</v>
      </c>
      <c r="AE577" s="213">
        <f t="shared" si="438"/>
        <v>5454005277.8717947</v>
      </c>
      <c r="AF577" s="213">
        <f t="shared" si="438"/>
        <v>5686882064.0200081</v>
      </c>
      <c r="AG577" s="213">
        <f t="shared" si="438"/>
        <v>5915374353.6714563</v>
      </c>
      <c r="AH577" s="213">
        <f t="shared" si="438"/>
        <v>6139804669.6254864</v>
      </c>
      <c r="AI577" s="213">
        <f t="shared" si="438"/>
        <v>6360363669.0945606</v>
      </c>
      <c r="AJ577" s="213">
        <f t="shared" si="438"/>
        <v>6476382713.2393847</v>
      </c>
      <c r="AK577" s="213">
        <f t="shared" si="438"/>
        <v>6528450270.5800142</v>
      </c>
      <c r="AL577" s="213">
        <f t="shared" si="438"/>
        <v>6579317846.005991</v>
      </c>
      <c r="AM577" s="213">
        <f t="shared" si="438"/>
        <v>6628942319.5987444</v>
      </c>
      <c r="AN577" s="213">
        <f t="shared" si="438"/>
        <v>6677311420.9208899</v>
      </c>
      <c r="AO577" s="213">
        <f t="shared" si="438"/>
        <v>6724393980.2219744</v>
      </c>
      <c r="AP577" s="213">
        <f t="shared" si="438"/>
        <v>6770178388.2117863</v>
      </c>
      <c r="AQ577" s="213">
        <f t="shared" si="438"/>
        <v>6814749790.5255671</v>
      </c>
      <c r="AR577" s="213">
        <f t="shared" si="438"/>
        <v>6858169533.573885</v>
      </c>
      <c r="AS577" s="213">
        <f t="shared" si="438"/>
        <v>6900403200.0570259</v>
      </c>
      <c r="AT577" s="213">
        <f t="shared" si="438"/>
        <v>6941417718.5911007</v>
      </c>
      <c r="AU577" s="213">
        <f t="shared" si="438"/>
        <v>6981206052.6038399</v>
      </c>
      <c r="AV577" s="213">
        <f t="shared" si="438"/>
        <v>7019761090.8983736</v>
      </c>
      <c r="AW577" s="213">
        <f t="shared" si="438"/>
        <v>7057073381.2097282</v>
      </c>
      <c r="AX577" s="213">
        <f t="shared" si="438"/>
        <v>7093134477.9192047</v>
      </c>
      <c r="AY577" s="213">
        <f t="shared" si="438"/>
        <v>7127941777.2368031</v>
      </c>
      <c r="AZ577" s="213">
        <f t="shared" si="438"/>
        <v>7161499672.4756947</v>
      </c>
      <c r="BA577" s="213">
        <f t="shared" si="438"/>
        <v>7193813165.8751316</v>
      </c>
      <c r="BB577" s="213">
        <f t="shared" si="438"/>
        <v>7224882797.0555801</v>
      </c>
      <c r="BC577" s="213">
        <f t="shared" si="438"/>
        <v>7254709403.7273045</v>
      </c>
      <c r="BD577" s="213">
        <f t="shared" si="438"/>
        <v>7283299384.8415813</v>
      </c>
      <c r="BE577" s="213">
        <f t="shared" si="438"/>
        <v>7310665031.6600523</v>
      </c>
      <c r="BF577" s="213">
        <f t="shared" si="438"/>
        <v>7336820476.6303759</v>
      </c>
      <c r="BG577" s="213">
        <f t="shared" si="438"/>
        <v>7361777989.3994026</v>
      </c>
      <c r="BH577" s="213">
        <f t="shared" si="438"/>
        <v>7385550445.9195204</v>
      </c>
      <c r="BI577" s="213">
        <f t="shared" si="438"/>
        <v>7407610451.7321911</v>
      </c>
      <c r="BJ577" s="213">
        <f t="shared" si="438"/>
        <v>7422897179.9454346</v>
      </c>
      <c r="BK577" s="213">
        <f t="shared" si="438"/>
        <v>7432540515.1077709</v>
      </c>
      <c r="BL577" s="213">
        <f t="shared" si="438"/>
        <v>7442196473.8966007</v>
      </c>
      <c r="BM577" s="213">
        <f t="shared" si="438"/>
        <v>7451865072.9087353</v>
      </c>
      <c r="BN577" s="213">
        <f t="shared" si="438"/>
        <v>7461546328.7627735</v>
      </c>
      <c r="BO577" s="213">
        <f>BO463</f>
        <v>7471240258.0991278</v>
      </c>
      <c r="BP577" s="213">
        <f>BP463</f>
        <v>7480946877.5800495</v>
      </c>
    </row>
    <row r="578" spans="4:68" outlineLevel="1">
      <c r="D578">
        <v>15</v>
      </c>
      <c r="E578" s="51" t="str">
        <v xml:space="preserve">Datos GPRS </v>
      </c>
      <c r="J578" s="51" t="str">
        <v>megabytes</v>
      </c>
      <c r="R578" s="213">
        <f>R504</f>
        <v>0</v>
      </c>
      <c r="S578" s="213">
        <f t="shared" ref="S578:BN578" si="439">S504</f>
        <v>130000</v>
      </c>
      <c r="T578" s="213">
        <f t="shared" si="439"/>
        <v>450000.00000000041</v>
      </c>
      <c r="U578" s="213">
        <f t="shared" si="439"/>
        <v>6637620.9046601346</v>
      </c>
      <c r="V578" s="213">
        <f t="shared" si="439"/>
        <v>41033277.148442812</v>
      </c>
      <c r="W578" s="213">
        <f t="shared" si="439"/>
        <v>100267745.77872051</v>
      </c>
      <c r="X578" s="213">
        <f t="shared" si="439"/>
        <v>139588804.41759649</v>
      </c>
      <c r="Y578" s="213">
        <f t="shared" si="439"/>
        <v>270162155.89268029</v>
      </c>
      <c r="Z578" s="213">
        <f t="shared" si="439"/>
        <v>553545874.69007146</v>
      </c>
      <c r="AA578" s="213">
        <f t="shared" si="439"/>
        <v>1395463376.5288241</v>
      </c>
      <c r="AB578" s="213">
        <f t="shared" si="439"/>
        <v>592970066.10855103</v>
      </c>
      <c r="AC578" s="213">
        <f t="shared" si="439"/>
        <v>759295884.15424311</v>
      </c>
      <c r="AD578" s="213">
        <f t="shared" si="439"/>
        <v>306174347.86752903</v>
      </c>
      <c r="AE578" s="213">
        <f t="shared" si="439"/>
        <v>350604484.41968513</v>
      </c>
      <c r="AF578" s="213">
        <f t="shared" si="439"/>
        <v>378742548.56966466</v>
      </c>
      <c r="AG578" s="213">
        <f t="shared" si="439"/>
        <v>402302557.0594362</v>
      </c>
      <c r="AH578" s="213">
        <f t="shared" si="439"/>
        <v>419977976.17704993</v>
      </c>
      <c r="AI578" s="213">
        <f t="shared" si="439"/>
        <v>436255069.46654254</v>
      </c>
      <c r="AJ578" s="213">
        <f t="shared" si="439"/>
        <v>453054328.26200116</v>
      </c>
      <c r="AK578" s="213">
        <f t="shared" si="439"/>
        <v>470386511.56959134</v>
      </c>
      <c r="AL578" s="213">
        <f t="shared" si="439"/>
        <v>474041022.47979522</v>
      </c>
      <c r="AM578" s="213">
        <f t="shared" si="439"/>
        <v>477607480.11220717</v>
      </c>
      <c r="AN578" s="213">
        <f t="shared" si="439"/>
        <v>481084994.06731403</v>
      </c>
      <c r="AO578" s="213">
        <f t="shared" si="439"/>
        <v>484470475.62569135</v>
      </c>
      <c r="AP578" s="213">
        <f t="shared" si="439"/>
        <v>487761549.64238125</v>
      </c>
      <c r="AQ578" s="213">
        <f t="shared" si="439"/>
        <v>490963978.66667795</v>
      </c>
      <c r="AR578" s="213">
        <f t="shared" si="439"/>
        <v>494084044.07939386</v>
      </c>
      <c r="AS578" s="213">
        <f t="shared" si="439"/>
        <v>497120255.14810753</v>
      </c>
      <c r="AT578" s="213">
        <f t="shared" si="439"/>
        <v>500069711.83732098</v>
      </c>
      <c r="AU578" s="213">
        <f t="shared" si="439"/>
        <v>502931544.54394996</v>
      </c>
      <c r="AV578" s="213">
        <f t="shared" si="439"/>
        <v>505705399.11852139</v>
      </c>
      <c r="AW578" s="213">
        <f t="shared" si="439"/>
        <v>508390965.69904906</v>
      </c>
      <c r="AX578" s="213">
        <f t="shared" si="439"/>
        <v>510987679.13633275</v>
      </c>
      <c r="AY578" s="213">
        <f t="shared" si="439"/>
        <v>513495089.6260671</v>
      </c>
      <c r="AZ578" s="213">
        <f t="shared" si="439"/>
        <v>515913339.7547254</v>
      </c>
      <c r="BA578" s="213">
        <f t="shared" si="439"/>
        <v>518243023.67018473</v>
      </c>
      <c r="BB578" s="213">
        <f t="shared" si="439"/>
        <v>520484561.67701906</v>
      </c>
      <c r="BC578" s="213">
        <f t="shared" si="439"/>
        <v>522638110.13739163</v>
      </c>
      <c r="BD578" s="213">
        <f t="shared" si="439"/>
        <v>524703945.9794752</v>
      </c>
      <c r="BE578" s="213">
        <f t="shared" si="439"/>
        <v>526682806.27861828</v>
      </c>
      <c r="BF578" s="213">
        <f t="shared" si="439"/>
        <v>528575881.47067952</v>
      </c>
      <c r="BG578" s="213">
        <f t="shared" si="439"/>
        <v>530384363.7757383</v>
      </c>
      <c r="BH578" s="213">
        <f t="shared" si="439"/>
        <v>532109263.72462201</v>
      </c>
      <c r="BI578" s="213">
        <f t="shared" si="439"/>
        <v>533711332.27559662</v>
      </c>
      <c r="BJ578" s="213">
        <f t="shared" si="439"/>
        <v>534821604.6655243</v>
      </c>
      <c r="BK578" s="213">
        <f t="shared" si="439"/>
        <v>535521821.32953984</v>
      </c>
      <c r="BL578" s="213">
        <f t="shared" si="439"/>
        <v>536222954.75415784</v>
      </c>
      <c r="BM578" s="213">
        <f t="shared" si="439"/>
        <v>536925006.13964987</v>
      </c>
      <c r="BN578" s="213">
        <f t="shared" si="439"/>
        <v>537627976.68785858</v>
      </c>
      <c r="BO578" s="213">
        <f t="shared" ref="BO578:BP582" si="440">BO504</f>
        <v>538331867.60220039</v>
      </c>
      <c r="BP578" s="213">
        <f t="shared" si="440"/>
        <v>539036680.08766711</v>
      </c>
    </row>
    <row r="579" spans="4:68" outlineLevel="1">
      <c r="D579">
        <v>16</v>
      </c>
      <c r="E579" s="51" t="str">
        <v>Datos EDGE</v>
      </c>
      <c r="J579" s="51" t="str">
        <v>megabytes</v>
      </c>
      <c r="R579" s="213">
        <f>R505</f>
        <v>0</v>
      </c>
      <c r="S579" s="213">
        <f t="shared" ref="S579:BN579" si="441">S505</f>
        <v>420000</v>
      </c>
      <c r="T579" s="213">
        <f t="shared" si="441"/>
        <v>2700000</v>
      </c>
      <c r="U579" s="213">
        <f t="shared" si="441"/>
        <v>43144535.880290836</v>
      </c>
      <c r="V579" s="213">
        <f t="shared" si="441"/>
        <v>232521903.84117573</v>
      </c>
      <c r="W579" s="213">
        <f t="shared" si="441"/>
        <v>401070983.11488169</v>
      </c>
      <c r="X579" s="213">
        <f t="shared" si="441"/>
        <v>558355217.67038548</v>
      </c>
      <c r="Y579" s="213">
        <f t="shared" si="441"/>
        <v>1080648623.5707202</v>
      </c>
      <c r="Z579" s="213">
        <f t="shared" si="441"/>
        <v>1291607040.9434991</v>
      </c>
      <c r="AA579" s="213">
        <f t="shared" si="441"/>
        <v>1674556051.8345876</v>
      </c>
      <c r="AB579" s="213">
        <f t="shared" si="441"/>
        <v>790626754.81137145</v>
      </c>
      <c r="AC579" s="213">
        <f t="shared" si="441"/>
        <v>506197256.10280961</v>
      </c>
      <c r="AD579" s="213">
        <f t="shared" si="441"/>
        <v>612348695.73498952</v>
      </c>
      <c r="AE579" s="213">
        <f t="shared" si="441"/>
        <v>701208968.83929181</v>
      </c>
      <c r="AF579" s="213">
        <f t="shared" si="441"/>
        <v>757485097.13924456</v>
      </c>
      <c r="AG579" s="213">
        <f t="shared" si="441"/>
        <v>804605114.1187824</v>
      </c>
      <c r="AH579" s="213">
        <f t="shared" si="441"/>
        <v>839955952.35400593</v>
      </c>
      <c r="AI579" s="213">
        <f t="shared" si="441"/>
        <v>872510138.93298745</v>
      </c>
      <c r="AJ579" s="213">
        <f t="shared" si="441"/>
        <v>906108656.52390087</v>
      </c>
      <c r="AK579" s="213">
        <f t="shared" si="441"/>
        <v>940773023.13907743</v>
      </c>
      <c r="AL579" s="213">
        <f t="shared" si="441"/>
        <v>948082044.95948434</v>
      </c>
      <c r="AM579" s="213">
        <f t="shared" si="441"/>
        <v>955214960.22430754</v>
      </c>
      <c r="AN579" s="213">
        <f t="shared" si="441"/>
        <v>962169988.13452041</v>
      </c>
      <c r="AO579" s="213">
        <f t="shared" si="441"/>
        <v>968940951.25127435</v>
      </c>
      <c r="AP579" s="213">
        <f t="shared" si="441"/>
        <v>975523099.28465331</v>
      </c>
      <c r="AQ579" s="213">
        <f t="shared" si="441"/>
        <v>981927957.33324599</v>
      </c>
      <c r="AR579" s="213">
        <f t="shared" si="441"/>
        <v>988168088.1586771</v>
      </c>
      <c r="AS579" s="213">
        <f t="shared" si="441"/>
        <v>994240510.29610384</v>
      </c>
      <c r="AT579" s="213">
        <f t="shared" si="441"/>
        <v>1000139423.67453</v>
      </c>
      <c r="AU579" s="213">
        <f t="shared" si="441"/>
        <v>1005863089.0877874</v>
      </c>
      <c r="AV579" s="213">
        <f t="shared" si="441"/>
        <v>1011410798.2369295</v>
      </c>
      <c r="AW579" s="213">
        <f t="shared" si="441"/>
        <v>1016781931.3979844</v>
      </c>
      <c r="AX579" s="213">
        <f t="shared" si="441"/>
        <v>1021975358.2725512</v>
      </c>
      <c r="AY579" s="213">
        <f t="shared" si="441"/>
        <v>1026990179.2520193</v>
      </c>
      <c r="AZ579" s="213">
        <f t="shared" si="441"/>
        <v>1031826679.5093354</v>
      </c>
      <c r="BA579" s="213">
        <f t="shared" si="441"/>
        <v>1036486047.3402535</v>
      </c>
      <c r="BB579" s="213">
        <f t="shared" si="441"/>
        <v>1040969123.3539217</v>
      </c>
      <c r="BC579" s="213">
        <f t="shared" si="441"/>
        <v>1045276220.2746663</v>
      </c>
      <c r="BD579" s="213">
        <f t="shared" si="441"/>
        <v>1049407891.958833</v>
      </c>
      <c r="BE579" s="213">
        <f t="shared" si="441"/>
        <v>1053365612.5571187</v>
      </c>
      <c r="BF579" s="213">
        <f t="shared" si="441"/>
        <v>1057151762.9412408</v>
      </c>
      <c r="BG579" s="213">
        <f t="shared" si="441"/>
        <v>1060768727.551358</v>
      </c>
      <c r="BH579" s="213">
        <f t="shared" si="441"/>
        <v>1064218527.4491249</v>
      </c>
      <c r="BI579" s="213">
        <f t="shared" si="441"/>
        <v>1067422664.5510738</v>
      </c>
      <c r="BJ579" s="213">
        <f t="shared" si="441"/>
        <v>1069643209.3309289</v>
      </c>
      <c r="BK579" s="213">
        <f t="shared" si="441"/>
        <v>1071043642.6589599</v>
      </c>
      <c r="BL579" s="213">
        <f t="shared" si="441"/>
        <v>1072445909.5081958</v>
      </c>
      <c r="BM579" s="213">
        <f t="shared" si="441"/>
        <v>1073850012.2791796</v>
      </c>
      <c r="BN579" s="213">
        <f t="shared" si="441"/>
        <v>1075255953.3755968</v>
      </c>
      <c r="BO579" s="213">
        <f t="shared" si="440"/>
        <v>1076663735.2042804</v>
      </c>
      <c r="BP579" s="213">
        <f t="shared" si="440"/>
        <v>1078073360.1752136</v>
      </c>
    </row>
    <row r="580" spans="4:68" outlineLevel="1">
      <c r="D580">
        <v>17</v>
      </c>
      <c r="E580" s="51" t="str">
        <v>Datos Release 99</v>
      </c>
      <c r="J580" s="51" t="str">
        <v>megabytes</v>
      </c>
      <c r="R580" s="213">
        <f>R506</f>
        <v>0</v>
      </c>
      <c r="S580" s="213">
        <f t="shared" ref="S580:BN580" si="442">S506</f>
        <v>450000</v>
      </c>
      <c r="T580" s="213">
        <f t="shared" si="442"/>
        <v>5850000</v>
      </c>
      <c r="U580" s="213">
        <f t="shared" si="442"/>
        <v>99564313.569901928</v>
      </c>
      <c r="V580" s="213">
        <f t="shared" si="442"/>
        <v>478721566.73183233</v>
      </c>
      <c r="W580" s="213">
        <f t="shared" si="442"/>
        <v>1253346822.2340052</v>
      </c>
      <c r="X580" s="213">
        <f t="shared" si="442"/>
        <v>2093832066.2639453</v>
      </c>
      <c r="Y580" s="213">
        <f t="shared" si="442"/>
        <v>2026216169.1951001</v>
      </c>
      <c r="Z580" s="213">
        <f t="shared" si="442"/>
        <v>1845152915.63357</v>
      </c>
      <c r="AA580" s="213">
        <f t="shared" si="442"/>
        <v>3907297454.2807045</v>
      </c>
      <c r="AB580" s="213">
        <f t="shared" si="442"/>
        <v>1778910198.3255856</v>
      </c>
      <c r="AC580" s="213">
        <f t="shared" si="442"/>
        <v>2277887652.4626427</v>
      </c>
      <c r="AD580" s="213">
        <f t="shared" si="442"/>
        <v>2755569130.8074527</v>
      </c>
      <c r="AE580" s="213">
        <f t="shared" si="442"/>
        <v>3155440359.7768126</v>
      </c>
      <c r="AF580" s="213">
        <f t="shared" si="442"/>
        <v>3408682937.1265998</v>
      </c>
      <c r="AG580" s="213">
        <f t="shared" si="442"/>
        <v>3620723013.5345201</v>
      </c>
      <c r="AH580" s="213">
        <f t="shared" si="442"/>
        <v>3779801785.5930262</v>
      </c>
      <c r="AI580" s="213">
        <f t="shared" si="442"/>
        <v>3926295625.1984429</v>
      </c>
      <c r="AJ580" s="213">
        <f t="shared" si="442"/>
        <v>4077488954.3575535</v>
      </c>
      <c r="AK580" s="213">
        <f t="shared" si="442"/>
        <v>4233478604.1258478</v>
      </c>
      <c r="AL580" s="213">
        <f t="shared" si="442"/>
        <v>4266369202.3176794</v>
      </c>
      <c r="AM580" s="213">
        <f t="shared" si="442"/>
        <v>4298467321.0093832</v>
      </c>
      <c r="AN580" s="213">
        <f t="shared" si="442"/>
        <v>4329764946.605341</v>
      </c>
      <c r="AO580" s="213">
        <f t="shared" si="442"/>
        <v>4360234280.6307344</v>
      </c>
      <c r="AP580" s="213">
        <f t="shared" si="442"/>
        <v>4389853946.7809401</v>
      </c>
      <c r="AQ580" s="213">
        <f t="shared" si="442"/>
        <v>4418675807.9996061</v>
      </c>
      <c r="AR580" s="213">
        <f t="shared" si="442"/>
        <v>4446756396.7140465</v>
      </c>
      <c r="AS580" s="213">
        <f t="shared" si="442"/>
        <v>4474082296.3324661</v>
      </c>
      <c r="AT580" s="213">
        <f t="shared" si="442"/>
        <v>4500627406.5353851</v>
      </c>
      <c r="AU580" s="213">
        <f t="shared" si="442"/>
        <v>4526383900.8950424</v>
      </c>
      <c r="AV580" s="213">
        <f t="shared" si="442"/>
        <v>4551348592.0661831</v>
      </c>
      <c r="AW580" s="213">
        <f t="shared" si="442"/>
        <v>4575518691.2909298</v>
      </c>
      <c r="AX580" s="213">
        <f t="shared" si="442"/>
        <v>4598889112.2264795</v>
      </c>
      <c r="AY580" s="213">
        <f t="shared" si="442"/>
        <v>4621455806.6340866</v>
      </c>
      <c r="AZ580" s="213">
        <f t="shared" si="442"/>
        <v>4643220057.7920084</v>
      </c>
      <c r="BA580" s="213">
        <f t="shared" si="442"/>
        <v>4664187213.0311403</v>
      </c>
      <c r="BB580" s="213">
        <f t="shared" si="442"/>
        <v>4684361055.0926466</v>
      </c>
      <c r="BC580" s="213">
        <f t="shared" si="442"/>
        <v>4703742991.2359982</v>
      </c>
      <c r="BD580" s="213">
        <f t="shared" si="442"/>
        <v>4722335513.8147478</v>
      </c>
      <c r="BE580" s="213">
        <f t="shared" si="442"/>
        <v>4740145256.5070333</v>
      </c>
      <c r="BF580" s="213">
        <f t="shared" si="442"/>
        <v>4757182933.2355833</v>
      </c>
      <c r="BG580" s="213">
        <f t="shared" si="442"/>
        <v>4773459273.9811106</v>
      </c>
      <c r="BH580" s="213">
        <f t="shared" si="442"/>
        <v>4788983373.5210619</v>
      </c>
      <c r="BI580" s="213">
        <f t="shared" si="442"/>
        <v>4803401990.4798317</v>
      </c>
      <c r="BJ580" s="213">
        <f t="shared" si="442"/>
        <v>4813394441.9891796</v>
      </c>
      <c r="BK580" s="213">
        <f t="shared" si="442"/>
        <v>4819696391.9653187</v>
      </c>
      <c r="BL580" s="213">
        <f t="shared" si="442"/>
        <v>4826006592.7868805</v>
      </c>
      <c r="BM580" s="213">
        <f t="shared" si="442"/>
        <v>4832325055.2563076</v>
      </c>
      <c r="BN580" s="213">
        <f t="shared" si="442"/>
        <v>4838651790.1901855</v>
      </c>
      <c r="BO580" s="213">
        <f t="shared" si="440"/>
        <v>4844986808.419261</v>
      </c>
      <c r="BP580" s="213">
        <f t="shared" si="440"/>
        <v>4851330120.7884607</v>
      </c>
    </row>
    <row r="581" spans="4:68" outlineLevel="1">
      <c r="D581">
        <v>18</v>
      </c>
      <c r="E581" s="51" t="str">
        <v>Datos - HSDPA</v>
      </c>
      <c r="J581" s="51" t="str">
        <v>megabytes</v>
      </c>
      <c r="R581" s="213">
        <f>R507</f>
        <v>0</v>
      </c>
      <c r="S581" s="213">
        <f t="shared" ref="S581:BN581" si="443">S507</f>
        <v>0</v>
      </c>
      <c r="T581" s="213">
        <f t="shared" si="443"/>
        <v>0</v>
      </c>
      <c r="U581" s="213">
        <f t="shared" si="443"/>
        <v>16262171.216417314</v>
      </c>
      <c r="V581" s="213">
        <f t="shared" si="443"/>
        <v>584724199.36530948</v>
      </c>
      <c r="W581" s="213">
        <f t="shared" si="443"/>
        <v>2978753919.6752305</v>
      </c>
      <c r="X581" s="213">
        <f t="shared" si="443"/>
        <v>9902229182.0205402</v>
      </c>
      <c r="Y581" s="213">
        <f t="shared" si="443"/>
        <v>26317045038.904251</v>
      </c>
      <c r="Z581" s="213">
        <f t="shared" si="443"/>
        <v>75282238957.849655</v>
      </c>
      <c r="AA581" s="213">
        <f t="shared" si="443"/>
        <v>228004507760.97699</v>
      </c>
      <c r="AB581" s="213">
        <f t="shared" si="443"/>
        <v>324965293033.10901</v>
      </c>
      <c r="AC581" s="213">
        <f t="shared" si="443"/>
        <v>413004112821.80164</v>
      </c>
      <c r="AD581" s="213">
        <f t="shared" si="443"/>
        <v>496856714600.69849</v>
      </c>
      <c r="AE581" s="213">
        <f t="shared" si="443"/>
        <v>566113912638.60217</v>
      </c>
      <c r="AF581" s="213">
        <f t="shared" si="443"/>
        <v>609207287611.91785</v>
      </c>
      <c r="AG581" s="213">
        <f t="shared" si="443"/>
        <v>645209191030.83923</v>
      </c>
      <c r="AH581" s="213">
        <f t="shared" si="443"/>
        <v>672050025880.33325</v>
      </c>
      <c r="AI581" s="213">
        <f t="shared" si="443"/>
        <v>696904031813.35669</v>
      </c>
      <c r="AJ581" s="213">
        <f t="shared" si="443"/>
        <v>723740330129.26428</v>
      </c>
      <c r="AK581" s="213">
        <f t="shared" si="443"/>
        <v>751427958933.11511</v>
      </c>
      <c r="AL581" s="213">
        <f t="shared" si="443"/>
        <v>757265927511.31702</v>
      </c>
      <c r="AM581" s="213">
        <f t="shared" si="443"/>
        <v>762963233691.29724</v>
      </c>
      <c r="AN581" s="213">
        <f t="shared" si="443"/>
        <v>768518455087.26782</v>
      </c>
      <c r="AO581" s="213">
        <f t="shared" si="443"/>
        <v>773926657565.11633</v>
      </c>
      <c r="AP581" s="213">
        <f t="shared" si="443"/>
        <v>779184046903.9541</v>
      </c>
      <c r="AQ581" s="213">
        <f t="shared" si="443"/>
        <v>784299828598.7262</v>
      </c>
      <c r="AR581" s="213">
        <f t="shared" si="443"/>
        <v>789284036961.74194</v>
      </c>
      <c r="AS581" s="213">
        <f t="shared" si="443"/>
        <v>794134290593.88953</v>
      </c>
      <c r="AT581" s="213">
        <f t="shared" si="443"/>
        <v>798845956777.81531</v>
      </c>
      <c r="AU581" s="213">
        <f t="shared" si="443"/>
        <v>803417646349.38611</v>
      </c>
      <c r="AV581" s="213">
        <f t="shared" si="443"/>
        <v>807848793565.73035</v>
      </c>
      <c r="AW581" s="213">
        <f t="shared" si="443"/>
        <v>812138903431.87256</v>
      </c>
      <c r="AX581" s="213">
        <f t="shared" si="443"/>
        <v>816287073139.3783</v>
      </c>
      <c r="AY581" s="213">
        <f t="shared" si="443"/>
        <v>820292584139.729</v>
      </c>
      <c r="AZ581" s="213">
        <f t="shared" si="443"/>
        <v>824155664210.42224</v>
      </c>
      <c r="BA581" s="213">
        <f t="shared" si="443"/>
        <v>827877262484.38538</v>
      </c>
      <c r="BB581" s="213">
        <f t="shared" si="443"/>
        <v>831458050385.22498</v>
      </c>
      <c r="BC581" s="213">
        <f t="shared" si="443"/>
        <v>834898277696.67896</v>
      </c>
      <c r="BD581" s="213">
        <f t="shared" si="443"/>
        <v>838198386802.97107</v>
      </c>
      <c r="BE581" s="213">
        <f t="shared" si="443"/>
        <v>841359555159.25977</v>
      </c>
      <c r="BF581" s="213">
        <f t="shared" si="443"/>
        <v>844383684450.15051</v>
      </c>
      <c r="BG581" s="213">
        <f t="shared" si="443"/>
        <v>847272679210.48584</v>
      </c>
      <c r="BH581" s="213">
        <f t="shared" si="443"/>
        <v>850028153732.12659</v>
      </c>
      <c r="BI581" s="213">
        <f t="shared" si="443"/>
        <v>852587408880.22339</v>
      </c>
      <c r="BJ581" s="213">
        <f t="shared" si="443"/>
        <v>854361034814.00989</v>
      </c>
      <c r="BK581" s="213">
        <f t="shared" si="443"/>
        <v>855479609360.0708</v>
      </c>
      <c r="BL581" s="213">
        <f t="shared" si="443"/>
        <v>856599648402.94751</v>
      </c>
      <c r="BM581" s="213">
        <f t="shared" si="443"/>
        <v>857721153860.03662</v>
      </c>
      <c r="BN581" s="213">
        <f t="shared" si="443"/>
        <v>858844127651.245</v>
      </c>
      <c r="BO581" s="213">
        <f t="shared" si="440"/>
        <v>859968571698.99316</v>
      </c>
      <c r="BP581" s="213">
        <f t="shared" si="440"/>
        <v>861094487928.21826</v>
      </c>
    </row>
    <row r="582" spans="4:68" outlineLevel="1">
      <c r="D582">
        <v>19</v>
      </c>
      <c r="E582" s="51" t="str">
        <v>Datos - HSUPA</v>
      </c>
      <c r="J582" s="51" t="str">
        <v>megabytes</v>
      </c>
      <c r="R582" s="213">
        <f>R508</f>
        <v>0</v>
      </c>
      <c r="S582" s="213">
        <f t="shared" ref="S582:BN582" si="444">S508</f>
        <v>0</v>
      </c>
      <c r="T582" s="213">
        <f t="shared" si="444"/>
        <v>0</v>
      </c>
      <c r="U582" s="213">
        <f t="shared" si="444"/>
        <v>331881.04523300671</v>
      </c>
      <c r="V582" s="213">
        <f t="shared" si="444"/>
        <v>30774957.861332107</v>
      </c>
      <c r="W582" s="213">
        <f t="shared" si="444"/>
        <v>279947818.133183</v>
      </c>
      <c r="X582" s="213">
        <f t="shared" si="444"/>
        <v>1264875171.3871703</v>
      </c>
      <c r="Y582" s="213">
        <f t="shared" si="444"/>
        <v>4076197499.0222545</v>
      </c>
      <c r="Z582" s="213">
        <f t="shared" si="444"/>
        <v>13285100992.561705</v>
      </c>
      <c r="AA582" s="213">
        <f t="shared" si="444"/>
        <v>44110850662.143478</v>
      </c>
      <c r="AB582" s="213">
        <f t="shared" si="444"/>
        <v>67185577353.331261</v>
      </c>
      <c r="AC582" s="213">
        <f t="shared" si="444"/>
        <v>89649762488.2883</v>
      </c>
      <c r="AD582" s="213">
        <f t="shared" si="444"/>
        <v>111817888959.88109</v>
      </c>
      <c r="AE582" s="213">
        <f t="shared" si="444"/>
        <v>130887802387.65376</v>
      </c>
      <c r="AF582" s="213">
        <f t="shared" si="444"/>
        <v>143732898944.49118</v>
      </c>
      <c r="AG582" s="213">
        <f t="shared" si="444"/>
        <v>154568292403.23047</v>
      </c>
      <c r="AH582" s="213">
        <f t="shared" si="444"/>
        <v>162866190759.54855</v>
      </c>
      <c r="AI582" s="213">
        <f t="shared" si="444"/>
        <v>170371046286.03271</v>
      </c>
      <c r="AJ582" s="213">
        <f t="shared" si="444"/>
        <v>176931674455.49313</v>
      </c>
      <c r="AK582" s="213">
        <f t="shared" si="444"/>
        <v>183700426067.12781</v>
      </c>
      <c r="AL582" s="213">
        <f t="shared" si="444"/>
        <v>185127625178.41037</v>
      </c>
      <c r="AM582" s="213">
        <f t="shared" si="444"/>
        <v>186520436771.66437</v>
      </c>
      <c r="AN582" s="213">
        <f t="shared" si="444"/>
        <v>187878513118.44543</v>
      </c>
      <c r="AO582" s="213">
        <f t="shared" si="444"/>
        <v>189200647978.6503</v>
      </c>
      <c r="AP582" s="213">
        <f t="shared" si="444"/>
        <v>190485913784.99121</v>
      </c>
      <c r="AQ582" s="213">
        <f t="shared" si="444"/>
        <v>191736560990.5202</v>
      </c>
      <c r="AR582" s="213">
        <f t="shared" si="444"/>
        <v>192955042667.98306</v>
      </c>
      <c r="AS582" s="213">
        <f t="shared" si="444"/>
        <v>194140776640.43759</v>
      </c>
      <c r="AT582" s="213">
        <f t="shared" si="444"/>
        <v>195292630354.66742</v>
      </c>
      <c r="AU582" s="213">
        <f t="shared" si="444"/>
        <v>196410264203.87445</v>
      </c>
      <c r="AV582" s="213">
        <f t="shared" si="444"/>
        <v>197493539881.77753</v>
      </c>
      <c r="AW582" s="213">
        <f t="shared" si="444"/>
        <v>198542336377.72382</v>
      </c>
      <c r="AX582" s="213">
        <f t="shared" si="444"/>
        <v>199556432983.53748</v>
      </c>
      <c r="AY582" s="213">
        <f t="shared" si="444"/>
        <v>200535654036.77814</v>
      </c>
      <c r="AZ582" s="213">
        <f t="shared" si="444"/>
        <v>201480055221.85696</v>
      </c>
      <c r="BA582" s="213">
        <f t="shared" si="444"/>
        <v>202389868571.82651</v>
      </c>
      <c r="BB582" s="213">
        <f t="shared" si="444"/>
        <v>203265258228.57309</v>
      </c>
      <c r="BC582" s="213">
        <f t="shared" si="444"/>
        <v>204106285256.3392</v>
      </c>
      <c r="BD582" s="213">
        <f t="shared" si="444"/>
        <v>204913057804.10892</v>
      </c>
      <c r="BE582" s="213">
        <f t="shared" si="444"/>
        <v>205685863722.51611</v>
      </c>
      <c r="BF582" s="213">
        <f t="shared" si="444"/>
        <v>206425167913.44275</v>
      </c>
      <c r="BG582" s="213">
        <f t="shared" si="444"/>
        <v>207131435975.56387</v>
      </c>
      <c r="BH582" s="213">
        <f t="shared" si="444"/>
        <v>207805062552.30344</v>
      </c>
      <c r="BI582" s="213">
        <f t="shared" si="444"/>
        <v>208430719683.54379</v>
      </c>
      <c r="BJ582" s="213">
        <f t="shared" si="444"/>
        <v>208864315260.93338</v>
      </c>
      <c r="BK582" s="213">
        <f t="shared" si="444"/>
        <v>209137771442.93515</v>
      </c>
      <c r="BL582" s="213">
        <f t="shared" si="444"/>
        <v>209411585648.19894</v>
      </c>
      <c r="BM582" s="213">
        <f t="shared" si="444"/>
        <v>209685758345.46771</v>
      </c>
      <c r="BN582" s="213">
        <f t="shared" si="444"/>
        <v>209960290004.09818</v>
      </c>
      <c r="BO582" s="213">
        <f t="shared" si="440"/>
        <v>210235181094.0614</v>
      </c>
      <c r="BP582" s="213">
        <f t="shared" si="440"/>
        <v>210510432085.94388</v>
      </c>
    </row>
    <row r="583" spans="4:68" outlineLevel="1">
      <c r="D583">
        <v>20</v>
      </c>
      <c r="E583" s="51" t="str">
        <v>Mobile Service20</v>
      </c>
      <c r="J583" s="51" t="str">
        <v>Mobile Unit20</v>
      </c>
    </row>
    <row r="584" spans="4:68" outlineLevel="1">
      <c r="D584">
        <v>21</v>
      </c>
      <c r="E584" s="51" t="str">
        <v>Llamadas en tránsito Local</v>
      </c>
      <c r="J584" s="51" t="str">
        <v>Minutos</v>
      </c>
      <c r="R584" s="285">
        <f t="shared" ref="R584:AW584" si="445">R390</f>
        <v>0</v>
      </c>
      <c r="S584" s="285">
        <f t="shared" si="445"/>
        <v>0</v>
      </c>
      <c r="T584" s="285">
        <f t="shared" si="445"/>
        <v>0</v>
      </c>
      <c r="U584" s="285">
        <f t="shared" si="445"/>
        <v>0</v>
      </c>
      <c r="V584" s="285">
        <f t="shared" si="445"/>
        <v>0</v>
      </c>
      <c r="W584" s="285">
        <f t="shared" si="445"/>
        <v>0</v>
      </c>
      <c r="X584" s="285">
        <f t="shared" si="445"/>
        <v>0</v>
      </c>
      <c r="Y584" s="285">
        <f t="shared" si="445"/>
        <v>0</v>
      </c>
      <c r="Z584" s="285">
        <f t="shared" si="445"/>
        <v>0</v>
      </c>
      <c r="AA584" s="285">
        <f t="shared" si="445"/>
        <v>0</v>
      </c>
      <c r="AB584" s="285">
        <f t="shared" si="445"/>
        <v>0</v>
      </c>
      <c r="AC584" s="285">
        <f t="shared" si="445"/>
        <v>0</v>
      </c>
      <c r="AD584" s="285">
        <f t="shared" si="445"/>
        <v>0</v>
      </c>
      <c r="AE584" s="285">
        <f t="shared" si="445"/>
        <v>0</v>
      </c>
      <c r="AF584" s="285">
        <f t="shared" si="445"/>
        <v>0</v>
      </c>
      <c r="AG584" s="285">
        <f t="shared" si="445"/>
        <v>0</v>
      </c>
      <c r="AH584" s="285">
        <f t="shared" si="445"/>
        <v>0</v>
      </c>
      <c r="AI584" s="285">
        <f t="shared" si="445"/>
        <v>0</v>
      </c>
      <c r="AJ584" s="285">
        <f t="shared" si="445"/>
        <v>0</v>
      </c>
      <c r="AK584" s="285">
        <f t="shared" si="445"/>
        <v>0</v>
      </c>
      <c r="AL584" s="285">
        <f t="shared" si="445"/>
        <v>0</v>
      </c>
      <c r="AM584" s="285">
        <f t="shared" si="445"/>
        <v>0</v>
      </c>
      <c r="AN584" s="285">
        <f t="shared" si="445"/>
        <v>0</v>
      </c>
      <c r="AO584" s="285">
        <f t="shared" si="445"/>
        <v>0</v>
      </c>
      <c r="AP584" s="285">
        <f t="shared" si="445"/>
        <v>0</v>
      </c>
      <c r="AQ584" s="285">
        <f t="shared" si="445"/>
        <v>0</v>
      </c>
      <c r="AR584" s="285">
        <f t="shared" si="445"/>
        <v>0</v>
      </c>
      <c r="AS584" s="285">
        <f t="shared" si="445"/>
        <v>0</v>
      </c>
      <c r="AT584" s="285">
        <f t="shared" si="445"/>
        <v>0</v>
      </c>
      <c r="AU584" s="285">
        <f t="shared" si="445"/>
        <v>0</v>
      </c>
      <c r="AV584" s="285">
        <f t="shared" si="445"/>
        <v>0</v>
      </c>
      <c r="AW584" s="285">
        <f t="shared" si="445"/>
        <v>0</v>
      </c>
      <c r="AX584" s="285">
        <f t="shared" ref="AX584:BP584" si="446">AX390</f>
        <v>0</v>
      </c>
      <c r="AY584" s="285">
        <f t="shared" si="446"/>
        <v>0</v>
      </c>
      <c r="AZ584" s="285">
        <f t="shared" si="446"/>
        <v>0</v>
      </c>
      <c r="BA584" s="285">
        <f t="shared" si="446"/>
        <v>0</v>
      </c>
      <c r="BB584" s="285">
        <f t="shared" si="446"/>
        <v>0</v>
      </c>
      <c r="BC584" s="285">
        <f t="shared" si="446"/>
        <v>0</v>
      </c>
      <c r="BD584" s="285">
        <f t="shared" si="446"/>
        <v>0</v>
      </c>
      <c r="BE584" s="285">
        <f t="shared" si="446"/>
        <v>0</v>
      </c>
      <c r="BF584" s="285">
        <f t="shared" si="446"/>
        <v>0</v>
      </c>
      <c r="BG584" s="285">
        <f t="shared" si="446"/>
        <v>0</v>
      </c>
      <c r="BH584" s="285">
        <f t="shared" si="446"/>
        <v>0</v>
      </c>
      <c r="BI584" s="285">
        <f t="shared" si="446"/>
        <v>0</v>
      </c>
      <c r="BJ584" s="285">
        <f t="shared" si="446"/>
        <v>0</v>
      </c>
      <c r="BK584" s="285">
        <f t="shared" si="446"/>
        <v>0</v>
      </c>
      <c r="BL584" s="285">
        <f t="shared" si="446"/>
        <v>0</v>
      </c>
      <c r="BM584" s="285">
        <f t="shared" si="446"/>
        <v>0</v>
      </c>
      <c r="BN584" s="285">
        <f t="shared" si="446"/>
        <v>0</v>
      </c>
      <c r="BO584" s="285">
        <f t="shared" si="446"/>
        <v>0</v>
      </c>
      <c r="BP584" s="285">
        <f t="shared" si="446"/>
        <v>0</v>
      </c>
    </row>
    <row r="585" spans="4:68" outlineLevel="1">
      <c r="D585">
        <v>22</v>
      </c>
      <c r="E585" s="51" t="str">
        <v>Llamadas en tránsito Larga Distancia</v>
      </c>
      <c r="J585" s="51" t="str">
        <v>Minutos</v>
      </c>
      <c r="R585" s="285">
        <f t="shared" ref="R585:AW585" si="447">R391</f>
        <v>0</v>
      </c>
      <c r="S585" s="285">
        <f t="shared" si="447"/>
        <v>0</v>
      </c>
      <c r="T585" s="285">
        <f t="shared" si="447"/>
        <v>0</v>
      </c>
      <c r="U585" s="285">
        <f t="shared" si="447"/>
        <v>0</v>
      </c>
      <c r="V585" s="285">
        <f t="shared" si="447"/>
        <v>0</v>
      </c>
      <c r="W585" s="285">
        <f t="shared" si="447"/>
        <v>0</v>
      </c>
      <c r="X585" s="285">
        <f t="shared" si="447"/>
        <v>0</v>
      </c>
      <c r="Y585" s="285">
        <f t="shared" si="447"/>
        <v>0</v>
      </c>
      <c r="Z585" s="285">
        <f t="shared" si="447"/>
        <v>0</v>
      </c>
      <c r="AA585" s="285">
        <f t="shared" si="447"/>
        <v>0</v>
      </c>
      <c r="AB585" s="285">
        <f t="shared" si="447"/>
        <v>0</v>
      </c>
      <c r="AC585" s="285">
        <f t="shared" si="447"/>
        <v>0</v>
      </c>
      <c r="AD585" s="285">
        <f t="shared" si="447"/>
        <v>0</v>
      </c>
      <c r="AE585" s="285">
        <f t="shared" si="447"/>
        <v>0</v>
      </c>
      <c r="AF585" s="285">
        <f t="shared" si="447"/>
        <v>0</v>
      </c>
      <c r="AG585" s="285">
        <f t="shared" si="447"/>
        <v>0</v>
      </c>
      <c r="AH585" s="285">
        <f t="shared" si="447"/>
        <v>0</v>
      </c>
      <c r="AI585" s="285">
        <f t="shared" si="447"/>
        <v>0</v>
      </c>
      <c r="AJ585" s="285">
        <f t="shared" si="447"/>
        <v>0</v>
      </c>
      <c r="AK585" s="285">
        <f t="shared" si="447"/>
        <v>0</v>
      </c>
      <c r="AL585" s="285">
        <f t="shared" si="447"/>
        <v>0</v>
      </c>
      <c r="AM585" s="285">
        <f t="shared" si="447"/>
        <v>0</v>
      </c>
      <c r="AN585" s="285">
        <f t="shared" si="447"/>
        <v>0</v>
      </c>
      <c r="AO585" s="285">
        <f t="shared" si="447"/>
        <v>0</v>
      </c>
      <c r="AP585" s="285">
        <f t="shared" si="447"/>
        <v>0</v>
      </c>
      <c r="AQ585" s="285">
        <f t="shared" si="447"/>
        <v>0</v>
      </c>
      <c r="AR585" s="285">
        <f t="shared" si="447"/>
        <v>0</v>
      </c>
      <c r="AS585" s="285">
        <f t="shared" si="447"/>
        <v>0</v>
      </c>
      <c r="AT585" s="285">
        <f t="shared" si="447"/>
        <v>0</v>
      </c>
      <c r="AU585" s="285">
        <f t="shared" si="447"/>
        <v>0</v>
      </c>
      <c r="AV585" s="285">
        <f t="shared" si="447"/>
        <v>0</v>
      </c>
      <c r="AW585" s="285">
        <f t="shared" si="447"/>
        <v>0</v>
      </c>
      <c r="AX585" s="285">
        <f t="shared" ref="AX585:BP585" si="448">AX391</f>
        <v>0</v>
      </c>
      <c r="AY585" s="285">
        <f t="shared" si="448"/>
        <v>0</v>
      </c>
      <c r="AZ585" s="285">
        <f t="shared" si="448"/>
        <v>0</v>
      </c>
      <c r="BA585" s="285">
        <f t="shared" si="448"/>
        <v>0</v>
      </c>
      <c r="BB585" s="285">
        <f t="shared" si="448"/>
        <v>0</v>
      </c>
      <c r="BC585" s="285">
        <f t="shared" si="448"/>
        <v>0</v>
      </c>
      <c r="BD585" s="285">
        <f t="shared" si="448"/>
        <v>0</v>
      </c>
      <c r="BE585" s="285">
        <f t="shared" si="448"/>
        <v>0</v>
      </c>
      <c r="BF585" s="285">
        <f t="shared" si="448"/>
        <v>0</v>
      </c>
      <c r="BG585" s="285">
        <f t="shared" si="448"/>
        <v>0</v>
      </c>
      <c r="BH585" s="285">
        <f t="shared" si="448"/>
        <v>0</v>
      </c>
      <c r="BI585" s="285">
        <f t="shared" si="448"/>
        <v>0</v>
      </c>
      <c r="BJ585" s="285">
        <f t="shared" si="448"/>
        <v>0</v>
      </c>
      <c r="BK585" s="285">
        <f t="shared" si="448"/>
        <v>0</v>
      </c>
      <c r="BL585" s="285">
        <f t="shared" si="448"/>
        <v>0</v>
      </c>
      <c r="BM585" s="285">
        <f t="shared" si="448"/>
        <v>0</v>
      </c>
      <c r="BN585" s="285">
        <f t="shared" si="448"/>
        <v>0</v>
      </c>
      <c r="BO585" s="285">
        <f t="shared" si="448"/>
        <v>0</v>
      </c>
      <c r="BP585" s="285">
        <f t="shared" si="448"/>
        <v>0</v>
      </c>
    </row>
    <row r="586" spans="4:68" outlineLevel="1">
      <c r="D586">
        <v>23</v>
      </c>
      <c r="E586" s="51" t="str">
        <v>Mobile Service23</v>
      </c>
      <c r="J586" s="51" t="str">
        <v>Mobile Unit23</v>
      </c>
    </row>
    <row r="587" spans="4:68" outlineLevel="1">
      <c r="D587">
        <v>24</v>
      </c>
      <c r="E587" s="51" t="str">
        <v>Mobile Service24</v>
      </c>
      <c r="J587" s="51" t="str">
        <v>Mobile Unit24</v>
      </c>
    </row>
    <row r="588" spans="4:68" outlineLevel="1">
      <c r="D588">
        <v>25</v>
      </c>
      <c r="E588" s="51" t="str">
        <v>Mobile Service25</v>
      </c>
      <c r="J588" s="51" t="str">
        <v>Mobile Unit25</v>
      </c>
    </row>
    <row r="589" spans="4:68" outlineLevel="1">
      <c r="D589">
        <v>26</v>
      </c>
      <c r="E589" s="51" t="str">
        <v>Mobile Service26</v>
      </c>
      <c r="J589" s="51" t="str">
        <v>Mobile Unit26</v>
      </c>
    </row>
    <row r="590" spans="4:68" outlineLevel="1">
      <c r="D590">
        <v>27</v>
      </c>
      <c r="E590" s="51" t="str">
        <v>Mobile Service27</v>
      </c>
      <c r="J590" s="51" t="str">
        <v>Mobile Unit27</v>
      </c>
    </row>
    <row r="591" spans="4:68" outlineLevel="1">
      <c r="D591">
        <v>28</v>
      </c>
      <c r="E591" s="51" t="str">
        <v>Mobile Service28</v>
      </c>
      <c r="J591" s="51" t="str">
        <v>Mobile Unit28</v>
      </c>
    </row>
    <row r="592" spans="4:68" outlineLevel="1">
      <c r="D592">
        <v>29</v>
      </c>
      <c r="E592" s="51" t="str">
        <v>Mobile Service29</v>
      </c>
      <c r="J592" s="51" t="str">
        <v>Mobile Unit29</v>
      </c>
    </row>
    <row r="593" spans="1:72" outlineLevel="1">
      <c r="D593">
        <v>30</v>
      </c>
      <c r="E593" s="51" t="str">
        <v>Mobile Service30</v>
      </c>
      <c r="J593" s="51" t="str">
        <v>Mobile Unit30</v>
      </c>
    </row>
    <row r="594" spans="1:72" outlineLevel="1">
      <c r="BQ594" s="19" t="s">
        <v>34</v>
      </c>
    </row>
    <row r="595" spans="1:72">
      <c r="BQ595" s="19"/>
    </row>
    <row r="596" spans="1:72" s="89" customFormat="1" ht="18" customHeight="1">
      <c r="A596" s="279">
        <v>5</v>
      </c>
      <c r="B596" s="87" t="s">
        <v>566</v>
      </c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95"/>
      <c r="BS596" s="95"/>
      <c r="BT596" s="88"/>
    </row>
    <row r="597" spans="1:72" outlineLevel="1">
      <c r="A597" s="280"/>
    </row>
    <row r="598" spans="1:72" outlineLevel="1">
      <c r="A598" s="280"/>
    </row>
    <row r="599" spans="1:72" ht="15.75" outlineLevel="1">
      <c r="A599" s="280"/>
      <c r="B599" s="17" t="s">
        <v>567</v>
      </c>
      <c r="K599"/>
      <c r="BR599"/>
      <c r="BS599"/>
    </row>
    <row r="600" spans="1:72" outlineLevel="1">
      <c r="A600" s="280"/>
      <c r="K600"/>
      <c r="BR600"/>
      <c r="BS600"/>
    </row>
    <row r="601" spans="1:72" outlineLevel="1">
      <c r="A601" s="280"/>
      <c r="E601" s="51" t="str">
        <f t="array" ref="E601:E630">Fixed.Retail.Services</f>
        <v>Llamadas salientes Local on-net</v>
      </c>
      <c r="G601" t="s">
        <v>86</v>
      </c>
      <c r="K601"/>
      <c r="M601" s="264"/>
      <c r="Q601" s="268">
        <v>0.995</v>
      </c>
      <c r="R601" s="269">
        <f t="shared" ref="R601:BN601" si="449">Q601</f>
        <v>0.995</v>
      </c>
      <c r="S601" s="269">
        <f t="shared" si="449"/>
        <v>0.995</v>
      </c>
      <c r="T601" s="269">
        <f t="shared" si="449"/>
        <v>0.995</v>
      </c>
      <c r="U601" s="269">
        <f t="shared" si="449"/>
        <v>0.995</v>
      </c>
      <c r="V601" s="269">
        <f t="shared" si="449"/>
        <v>0.995</v>
      </c>
      <c r="W601" s="269">
        <f t="shared" si="449"/>
        <v>0.995</v>
      </c>
      <c r="X601" s="269">
        <f t="shared" si="449"/>
        <v>0.995</v>
      </c>
      <c r="Y601" s="269">
        <f t="shared" si="449"/>
        <v>0.995</v>
      </c>
      <c r="Z601" s="269">
        <f t="shared" si="449"/>
        <v>0.995</v>
      </c>
      <c r="AA601" s="269">
        <f t="shared" si="449"/>
        <v>0.995</v>
      </c>
      <c r="AB601" s="269">
        <f t="shared" si="449"/>
        <v>0.995</v>
      </c>
      <c r="AC601" s="269">
        <f t="shared" si="449"/>
        <v>0.995</v>
      </c>
      <c r="AD601" s="269">
        <f t="shared" si="449"/>
        <v>0.995</v>
      </c>
      <c r="AE601" s="269">
        <f t="shared" si="449"/>
        <v>0.995</v>
      </c>
      <c r="AF601" s="269">
        <f t="shared" si="449"/>
        <v>0.995</v>
      </c>
      <c r="AG601" s="269">
        <f t="shared" si="449"/>
        <v>0.995</v>
      </c>
      <c r="AH601" s="269">
        <f t="shared" si="449"/>
        <v>0.995</v>
      </c>
      <c r="AI601" s="269">
        <f t="shared" si="449"/>
        <v>0.995</v>
      </c>
      <c r="AJ601" s="269">
        <f t="shared" si="449"/>
        <v>0.995</v>
      </c>
      <c r="AK601" s="269">
        <f t="shared" si="449"/>
        <v>0.995</v>
      </c>
      <c r="AL601" s="269">
        <f t="shared" si="449"/>
        <v>0.995</v>
      </c>
      <c r="AM601" s="269">
        <f t="shared" si="449"/>
        <v>0.995</v>
      </c>
      <c r="AN601" s="269">
        <f t="shared" si="449"/>
        <v>0.995</v>
      </c>
      <c r="AO601" s="269">
        <f t="shared" si="449"/>
        <v>0.995</v>
      </c>
      <c r="AP601" s="269">
        <f t="shared" si="449"/>
        <v>0.995</v>
      </c>
      <c r="AQ601" s="269">
        <f t="shared" si="449"/>
        <v>0.995</v>
      </c>
      <c r="AR601" s="269">
        <f t="shared" si="449"/>
        <v>0.995</v>
      </c>
      <c r="AS601" s="269">
        <f t="shared" si="449"/>
        <v>0.995</v>
      </c>
      <c r="AT601" s="269">
        <f t="shared" si="449"/>
        <v>0.995</v>
      </c>
      <c r="AU601" s="269">
        <f t="shared" si="449"/>
        <v>0.995</v>
      </c>
      <c r="AV601" s="269">
        <f t="shared" si="449"/>
        <v>0.995</v>
      </c>
      <c r="AW601" s="269">
        <f t="shared" si="449"/>
        <v>0.995</v>
      </c>
      <c r="AX601" s="269">
        <f t="shared" si="449"/>
        <v>0.995</v>
      </c>
      <c r="AY601" s="269">
        <f t="shared" si="449"/>
        <v>0.995</v>
      </c>
      <c r="AZ601" s="269">
        <f t="shared" si="449"/>
        <v>0.995</v>
      </c>
      <c r="BA601" s="269">
        <f t="shared" si="449"/>
        <v>0.995</v>
      </c>
      <c r="BB601" s="269">
        <f t="shared" si="449"/>
        <v>0.995</v>
      </c>
      <c r="BC601" s="269">
        <f t="shared" si="449"/>
        <v>0.995</v>
      </c>
      <c r="BD601" s="269">
        <f t="shared" si="449"/>
        <v>0.995</v>
      </c>
      <c r="BE601" s="269">
        <f t="shared" si="449"/>
        <v>0.995</v>
      </c>
      <c r="BF601" s="269">
        <f t="shared" si="449"/>
        <v>0.995</v>
      </c>
      <c r="BG601" s="269">
        <f t="shared" si="449"/>
        <v>0.995</v>
      </c>
      <c r="BH601" s="269">
        <f t="shared" si="449"/>
        <v>0.995</v>
      </c>
      <c r="BI601" s="269">
        <f t="shared" si="449"/>
        <v>0.995</v>
      </c>
      <c r="BJ601" s="269">
        <f t="shared" si="449"/>
        <v>0.995</v>
      </c>
      <c r="BK601" s="269">
        <f t="shared" si="449"/>
        <v>0.995</v>
      </c>
      <c r="BL601" s="269">
        <f t="shared" si="449"/>
        <v>0.995</v>
      </c>
      <c r="BM601" s="269">
        <f t="shared" si="449"/>
        <v>0.995</v>
      </c>
      <c r="BN601" s="269">
        <f t="shared" si="449"/>
        <v>0.995</v>
      </c>
      <c r="BO601" s="269">
        <f>BN601</f>
        <v>0.995</v>
      </c>
      <c r="BP601" s="269">
        <f>BO601</f>
        <v>0.995</v>
      </c>
      <c r="BR601"/>
      <c r="BS601"/>
    </row>
    <row r="602" spans="1:72" outlineLevel="1">
      <c r="A602" s="280"/>
      <c r="E602" s="51" t="str">
        <v>Llamadas salientes Larga Distancia on-net</v>
      </c>
      <c r="G602" t="s">
        <v>86</v>
      </c>
      <c r="K602"/>
      <c r="Q602" s="270">
        <f t="shared" ref="Q602:BN607" si="450">Q601</f>
        <v>0.995</v>
      </c>
      <c r="R602" s="270">
        <f t="shared" si="450"/>
        <v>0.995</v>
      </c>
      <c r="S602" s="270">
        <f t="shared" si="450"/>
        <v>0.995</v>
      </c>
      <c r="T602" s="270">
        <f t="shared" si="450"/>
        <v>0.995</v>
      </c>
      <c r="U602" s="270">
        <f t="shared" si="450"/>
        <v>0.995</v>
      </c>
      <c r="V602" s="270">
        <f t="shared" si="450"/>
        <v>0.995</v>
      </c>
      <c r="W602" s="270">
        <f t="shared" si="450"/>
        <v>0.995</v>
      </c>
      <c r="X602" s="270">
        <f t="shared" si="450"/>
        <v>0.995</v>
      </c>
      <c r="Y602" s="270">
        <f t="shared" si="450"/>
        <v>0.995</v>
      </c>
      <c r="Z602" s="270">
        <f t="shared" si="450"/>
        <v>0.995</v>
      </c>
      <c r="AA602" s="270">
        <f t="shared" si="450"/>
        <v>0.995</v>
      </c>
      <c r="AB602" s="270">
        <f t="shared" si="450"/>
        <v>0.995</v>
      </c>
      <c r="AC602" s="270">
        <f t="shared" si="450"/>
        <v>0.995</v>
      </c>
      <c r="AD602" s="270">
        <f t="shared" si="450"/>
        <v>0.995</v>
      </c>
      <c r="AE602" s="270">
        <f t="shared" si="450"/>
        <v>0.995</v>
      </c>
      <c r="AF602" s="270">
        <f t="shared" si="450"/>
        <v>0.995</v>
      </c>
      <c r="AG602" s="270">
        <f t="shared" si="450"/>
        <v>0.995</v>
      </c>
      <c r="AH602" s="270">
        <f t="shared" si="450"/>
        <v>0.995</v>
      </c>
      <c r="AI602" s="270">
        <f t="shared" si="450"/>
        <v>0.995</v>
      </c>
      <c r="AJ602" s="270">
        <f t="shared" si="450"/>
        <v>0.995</v>
      </c>
      <c r="AK602" s="270">
        <f t="shared" si="450"/>
        <v>0.995</v>
      </c>
      <c r="AL602" s="270">
        <f t="shared" si="450"/>
        <v>0.995</v>
      </c>
      <c r="AM602" s="270">
        <f t="shared" si="450"/>
        <v>0.995</v>
      </c>
      <c r="AN602" s="270">
        <f t="shared" si="450"/>
        <v>0.995</v>
      </c>
      <c r="AO602" s="270">
        <f t="shared" si="450"/>
        <v>0.995</v>
      </c>
      <c r="AP602" s="270">
        <f t="shared" si="450"/>
        <v>0.995</v>
      </c>
      <c r="AQ602" s="270">
        <f t="shared" si="450"/>
        <v>0.995</v>
      </c>
      <c r="AR602" s="270">
        <f t="shared" si="450"/>
        <v>0.995</v>
      </c>
      <c r="AS602" s="270">
        <f t="shared" si="450"/>
        <v>0.995</v>
      </c>
      <c r="AT602" s="270">
        <f t="shared" si="450"/>
        <v>0.995</v>
      </c>
      <c r="AU602" s="270">
        <f t="shared" si="450"/>
        <v>0.995</v>
      </c>
      <c r="AV602" s="270">
        <f t="shared" si="450"/>
        <v>0.995</v>
      </c>
      <c r="AW602" s="270">
        <f t="shared" si="450"/>
        <v>0.995</v>
      </c>
      <c r="AX602" s="270">
        <f t="shared" si="450"/>
        <v>0.995</v>
      </c>
      <c r="AY602" s="270">
        <f t="shared" si="450"/>
        <v>0.995</v>
      </c>
      <c r="AZ602" s="270">
        <f t="shared" si="450"/>
        <v>0.995</v>
      </c>
      <c r="BA602" s="270">
        <f t="shared" si="450"/>
        <v>0.995</v>
      </c>
      <c r="BB602" s="270">
        <f t="shared" si="450"/>
        <v>0.995</v>
      </c>
      <c r="BC602" s="270">
        <f t="shared" si="450"/>
        <v>0.995</v>
      </c>
      <c r="BD602" s="270">
        <f t="shared" si="450"/>
        <v>0.995</v>
      </c>
      <c r="BE602" s="270">
        <f t="shared" si="450"/>
        <v>0.995</v>
      </c>
      <c r="BF602" s="270">
        <f t="shared" si="450"/>
        <v>0.995</v>
      </c>
      <c r="BG602" s="270">
        <f t="shared" si="450"/>
        <v>0.995</v>
      </c>
      <c r="BH602" s="270">
        <f t="shared" si="450"/>
        <v>0.995</v>
      </c>
      <c r="BI602" s="270">
        <f t="shared" si="450"/>
        <v>0.995</v>
      </c>
      <c r="BJ602" s="270">
        <f t="shared" si="450"/>
        <v>0.995</v>
      </c>
      <c r="BK602" s="270">
        <f t="shared" si="450"/>
        <v>0.995</v>
      </c>
      <c r="BL602" s="270">
        <f t="shared" si="450"/>
        <v>0.995</v>
      </c>
      <c r="BM602" s="270">
        <f t="shared" si="450"/>
        <v>0.995</v>
      </c>
      <c r="BN602" s="270">
        <f t="shared" si="450"/>
        <v>0.995</v>
      </c>
      <c r="BO602" s="270">
        <f t="shared" ref="BO602:BP606" si="451">BO601</f>
        <v>0.995</v>
      </c>
      <c r="BP602" s="270">
        <f t="shared" si="451"/>
        <v>0.995</v>
      </c>
      <c r="BR602"/>
      <c r="BS602"/>
    </row>
    <row r="603" spans="1:72" outlineLevel="1">
      <c r="A603" s="280"/>
      <c r="E603" s="51" t="str">
        <v>Llamadas salientes Local a otros operadores fijos</v>
      </c>
      <c r="G603" t="s">
        <v>86</v>
      </c>
      <c r="K603"/>
      <c r="Q603" s="270">
        <f t="shared" si="450"/>
        <v>0.995</v>
      </c>
      <c r="R603" s="270">
        <f t="shared" si="450"/>
        <v>0.995</v>
      </c>
      <c r="S603" s="270">
        <f t="shared" si="450"/>
        <v>0.995</v>
      </c>
      <c r="T603" s="270">
        <f t="shared" si="450"/>
        <v>0.995</v>
      </c>
      <c r="U603" s="270">
        <f t="shared" si="450"/>
        <v>0.995</v>
      </c>
      <c r="V603" s="270">
        <f t="shared" si="450"/>
        <v>0.995</v>
      </c>
      <c r="W603" s="270">
        <f t="shared" si="450"/>
        <v>0.995</v>
      </c>
      <c r="X603" s="270">
        <f t="shared" si="450"/>
        <v>0.995</v>
      </c>
      <c r="Y603" s="270">
        <f t="shared" si="450"/>
        <v>0.995</v>
      </c>
      <c r="Z603" s="270">
        <f t="shared" si="450"/>
        <v>0.995</v>
      </c>
      <c r="AA603" s="270">
        <f t="shared" si="450"/>
        <v>0.995</v>
      </c>
      <c r="AB603" s="270">
        <f t="shared" si="450"/>
        <v>0.995</v>
      </c>
      <c r="AC603" s="270">
        <f t="shared" si="450"/>
        <v>0.995</v>
      </c>
      <c r="AD603" s="270">
        <f t="shared" si="450"/>
        <v>0.995</v>
      </c>
      <c r="AE603" s="270">
        <f t="shared" si="450"/>
        <v>0.995</v>
      </c>
      <c r="AF603" s="270">
        <f t="shared" si="450"/>
        <v>0.995</v>
      </c>
      <c r="AG603" s="270">
        <f t="shared" si="450"/>
        <v>0.995</v>
      </c>
      <c r="AH603" s="270">
        <f t="shared" si="450"/>
        <v>0.995</v>
      </c>
      <c r="AI603" s="270">
        <f t="shared" si="450"/>
        <v>0.995</v>
      </c>
      <c r="AJ603" s="270">
        <f t="shared" si="450"/>
        <v>0.995</v>
      </c>
      <c r="AK603" s="270">
        <f t="shared" si="450"/>
        <v>0.995</v>
      </c>
      <c r="AL603" s="270">
        <f t="shared" si="450"/>
        <v>0.995</v>
      </c>
      <c r="AM603" s="270">
        <f t="shared" si="450"/>
        <v>0.995</v>
      </c>
      <c r="AN603" s="270">
        <f t="shared" si="450"/>
        <v>0.995</v>
      </c>
      <c r="AO603" s="270">
        <f t="shared" si="450"/>
        <v>0.995</v>
      </c>
      <c r="AP603" s="270">
        <f t="shared" si="450"/>
        <v>0.995</v>
      </c>
      <c r="AQ603" s="270">
        <f t="shared" si="450"/>
        <v>0.995</v>
      </c>
      <c r="AR603" s="270">
        <f t="shared" si="450"/>
        <v>0.995</v>
      </c>
      <c r="AS603" s="270">
        <f t="shared" si="450"/>
        <v>0.995</v>
      </c>
      <c r="AT603" s="270">
        <f t="shared" si="450"/>
        <v>0.995</v>
      </c>
      <c r="AU603" s="270">
        <f t="shared" si="450"/>
        <v>0.995</v>
      </c>
      <c r="AV603" s="270">
        <f t="shared" si="450"/>
        <v>0.995</v>
      </c>
      <c r="AW603" s="270">
        <f t="shared" si="450"/>
        <v>0.995</v>
      </c>
      <c r="AX603" s="270">
        <f t="shared" si="450"/>
        <v>0.995</v>
      </c>
      <c r="AY603" s="270">
        <f t="shared" si="450"/>
        <v>0.995</v>
      </c>
      <c r="AZ603" s="270">
        <f t="shared" si="450"/>
        <v>0.995</v>
      </c>
      <c r="BA603" s="270">
        <f t="shared" si="450"/>
        <v>0.995</v>
      </c>
      <c r="BB603" s="270">
        <f t="shared" si="450"/>
        <v>0.995</v>
      </c>
      <c r="BC603" s="270">
        <f t="shared" si="450"/>
        <v>0.995</v>
      </c>
      <c r="BD603" s="270">
        <f t="shared" si="450"/>
        <v>0.995</v>
      </c>
      <c r="BE603" s="270">
        <f t="shared" si="450"/>
        <v>0.995</v>
      </c>
      <c r="BF603" s="270">
        <f t="shared" si="450"/>
        <v>0.995</v>
      </c>
      <c r="BG603" s="270">
        <f t="shared" si="450"/>
        <v>0.995</v>
      </c>
      <c r="BH603" s="270">
        <f t="shared" si="450"/>
        <v>0.995</v>
      </c>
      <c r="BI603" s="270">
        <f t="shared" si="450"/>
        <v>0.995</v>
      </c>
      <c r="BJ603" s="270">
        <f t="shared" si="450"/>
        <v>0.995</v>
      </c>
      <c r="BK603" s="270">
        <f t="shared" si="450"/>
        <v>0.995</v>
      </c>
      <c r="BL603" s="270">
        <f t="shared" si="450"/>
        <v>0.995</v>
      </c>
      <c r="BM603" s="270">
        <f t="shared" si="450"/>
        <v>0.995</v>
      </c>
      <c r="BN603" s="270">
        <f t="shared" si="450"/>
        <v>0.995</v>
      </c>
      <c r="BO603" s="270">
        <f t="shared" si="451"/>
        <v>0.995</v>
      </c>
      <c r="BP603" s="270">
        <f t="shared" si="451"/>
        <v>0.995</v>
      </c>
      <c r="BR603"/>
      <c r="BS603"/>
    </row>
    <row r="604" spans="1:72" outlineLevel="1">
      <c r="A604" s="280"/>
      <c r="E604" s="51" t="str">
        <v>Llamadas salientes larga Distancia a otros operadores fijos</v>
      </c>
      <c r="G604" t="s">
        <v>86</v>
      </c>
      <c r="K604"/>
      <c r="Q604" s="270">
        <f t="shared" si="450"/>
        <v>0.995</v>
      </c>
      <c r="R604" s="270">
        <f t="shared" si="450"/>
        <v>0.995</v>
      </c>
      <c r="S604" s="270">
        <f t="shared" si="450"/>
        <v>0.995</v>
      </c>
      <c r="T604" s="270">
        <f t="shared" si="450"/>
        <v>0.995</v>
      </c>
      <c r="U604" s="270">
        <f t="shared" si="450"/>
        <v>0.995</v>
      </c>
      <c r="V604" s="270">
        <f t="shared" si="450"/>
        <v>0.995</v>
      </c>
      <c r="W604" s="270">
        <f t="shared" si="450"/>
        <v>0.995</v>
      </c>
      <c r="X604" s="270">
        <f t="shared" si="450"/>
        <v>0.995</v>
      </c>
      <c r="Y604" s="270">
        <f t="shared" si="450"/>
        <v>0.995</v>
      </c>
      <c r="Z604" s="270">
        <f t="shared" si="450"/>
        <v>0.995</v>
      </c>
      <c r="AA604" s="270">
        <f t="shared" si="450"/>
        <v>0.995</v>
      </c>
      <c r="AB604" s="270">
        <f t="shared" si="450"/>
        <v>0.995</v>
      </c>
      <c r="AC604" s="270">
        <f t="shared" si="450"/>
        <v>0.995</v>
      </c>
      <c r="AD604" s="270">
        <f t="shared" si="450"/>
        <v>0.995</v>
      </c>
      <c r="AE604" s="270">
        <f t="shared" si="450"/>
        <v>0.995</v>
      </c>
      <c r="AF604" s="270">
        <f t="shared" si="450"/>
        <v>0.995</v>
      </c>
      <c r="AG604" s="270">
        <f t="shared" si="450"/>
        <v>0.995</v>
      </c>
      <c r="AH604" s="270">
        <f t="shared" si="450"/>
        <v>0.995</v>
      </c>
      <c r="AI604" s="270">
        <f t="shared" si="450"/>
        <v>0.995</v>
      </c>
      <c r="AJ604" s="270">
        <f t="shared" si="450"/>
        <v>0.995</v>
      </c>
      <c r="AK604" s="270">
        <f t="shared" si="450"/>
        <v>0.995</v>
      </c>
      <c r="AL604" s="270">
        <f t="shared" si="450"/>
        <v>0.995</v>
      </c>
      <c r="AM604" s="270">
        <f t="shared" si="450"/>
        <v>0.995</v>
      </c>
      <c r="AN604" s="270">
        <f t="shared" si="450"/>
        <v>0.995</v>
      </c>
      <c r="AO604" s="270">
        <f t="shared" si="450"/>
        <v>0.995</v>
      </c>
      <c r="AP604" s="270">
        <f t="shared" si="450"/>
        <v>0.995</v>
      </c>
      <c r="AQ604" s="270">
        <f t="shared" si="450"/>
        <v>0.995</v>
      </c>
      <c r="AR604" s="270">
        <f t="shared" si="450"/>
        <v>0.995</v>
      </c>
      <c r="AS604" s="270">
        <f t="shared" si="450"/>
        <v>0.995</v>
      </c>
      <c r="AT604" s="270">
        <f t="shared" si="450"/>
        <v>0.995</v>
      </c>
      <c r="AU604" s="270">
        <f t="shared" si="450"/>
        <v>0.995</v>
      </c>
      <c r="AV604" s="270">
        <f t="shared" si="450"/>
        <v>0.995</v>
      </c>
      <c r="AW604" s="270">
        <f t="shared" si="450"/>
        <v>0.995</v>
      </c>
      <c r="AX604" s="270">
        <f t="shared" si="450"/>
        <v>0.995</v>
      </c>
      <c r="AY604" s="270">
        <f t="shared" si="450"/>
        <v>0.995</v>
      </c>
      <c r="AZ604" s="270">
        <f t="shared" si="450"/>
        <v>0.995</v>
      </c>
      <c r="BA604" s="270">
        <f t="shared" si="450"/>
        <v>0.995</v>
      </c>
      <c r="BB604" s="270">
        <f t="shared" si="450"/>
        <v>0.995</v>
      </c>
      <c r="BC604" s="270">
        <f t="shared" si="450"/>
        <v>0.995</v>
      </c>
      <c r="BD604" s="270">
        <f t="shared" si="450"/>
        <v>0.995</v>
      </c>
      <c r="BE604" s="270">
        <f t="shared" si="450"/>
        <v>0.995</v>
      </c>
      <c r="BF604" s="270">
        <f t="shared" si="450"/>
        <v>0.995</v>
      </c>
      <c r="BG604" s="270">
        <f t="shared" si="450"/>
        <v>0.995</v>
      </c>
      <c r="BH604" s="270">
        <f t="shared" si="450"/>
        <v>0.995</v>
      </c>
      <c r="BI604" s="270">
        <f t="shared" si="450"/>
        <v>0.995</v>
      </c>
      <c r="BJ604" s="270">
        <f t="shared" si="450"/>
        <v>0.995</v>
      </c>
      <c r="BK604" s="270">
        <f t="shared" si="450"/>
        <v>0.995</v>
      </c>
      <c r="BL604" s="270">
        <f t="shared" si="450"/>
        <v>0.995</v>
      </c>
      <c r="BM604" s="270">
        <f t="shared" si="450"/>
        <v>0.995</v>
      </c>
      <c r="BN604" s="270">
        <f t="shared" si="450"/>
        <v>0.995</v>
      </c>
      <c r="BO604" s="270">
        <f t="shared" si="451"/>
        <v>0.995</v>
      </c>
      <c r="BP604" s="270">
        <f t="shared" si="451"/>
        <v>0.995</v>
      </c>
      <c r="BR604"/>
      <c r="BS604"/>
    </row>
    <row r="605" spans="1:72" outlineLevel="1">
      <c r="A605" s="280"/>
      <c r="E605" s="51" t="str">
        <v>Llamadas salientes a móvil</v>
      </c>
      <c r="G605" t="s">
        <v>86</v>
      </c>
      <c r="K605"/>
      <c r="Q605" s="270">
        <f t="shared" si="450"/>
        <v>0.995</v>
      </c>
      <c r="R605" s="270">
        <f t="shared" si="450"/>
        <v>0.995</v>
      </c>
      <c r="S605" s="270">
        <f t="shared" si="450"/>
        <v>0.995</v>
      </c>
      <c r="T605" s="270">
        <f t="shared" si="450"/>
        <v>0.995</v>
      </c>
      <c r="U605" s="270">
        <f t="shared" si="450"/>
        <v>0.995</v>
      </c>
      <c r="V605" s="270">
        <f t="shared" si="450"/>
        <v>0.995</v>
      </c>
      <c r="W605" s="270">
        <f t="shared" si="450"/>
        <v>0.995</v>
      </c>
      <c r="X605" s="270">
        <f t="shared" si="450"/>
        <v>0.995</v>
      </c>
      <c r="Y605" s="270">
        <f t="shared" si="450"/>
        <v>0.995</v>
      </c>
      <c r="Z605" s="270">
        <f t="shared" si="450"/>
        <v>0.995</v>
      </c>
      <c r="AA605" s="270">
        <f t="shared" si="450"/>
        <v>0.995</v>
      </c>
      <c r="AB605" s="270">
        <f t="shared" si="450"/>
        <v>0.995</v>
      </c>
      <c r="AC605" s="270">
        <f t="shared" si="450"/>
        <v>0.995</v>
      </c>
      <c r="AD605" s="270">
        <f t="shared" si="450"/>
        <v>0.995</v>
      </c>
      <c r="AE605" s="270">
        <f t="shared" si="450"/>
        <v>0.995</v>
      </c>
      <c r="AF605" s="270">
        <f t="shared" si="450"/>
        <v>0.995</v>
      </c>
      <c r="AG605" s="270">
        <f t="shared" si="450"/>
        <v>0.995</v>
      </c>
      <c r="AH605" s="270">
        <f t="shared" si="450"/>
        <v>0.995</v>
      </c>
      <c r="AI605" s="270">
        <f t="shared" si="450"/>
        <v>0.995</v>
      </c>
      <c r="AJ605" s="270">
        <f t="shared" si="450"/>
        <v>0.995</v>
      </c>
      <c r="AK605" s="270">
        <f t="shared" si="450"/>
        <v>0.995</v>
      </c>
      <c r="AL605" s="270">
        <f t="shared" si="450"/>
        <v>0.995</v>
      </c>
      <c r="AM605" s="270">
        <f t="shared" si="450"/>
        <v>0.995</v>
      </c>
      <c r="AN605" s="270">
        <f t="shared" si="450"/>
        <v>0.995</v>
      </c>
      <c r="AO605" s="270">
        <f t="shared" si="450"/>
        <v>0.995</v>
      </c>
      <c r="AP605" s="270">
        <f t="shared" si="450"/>
        <v>0.995</v>
      </c>
      <c r="AQ605" s="270">
        <f t="shared" si="450"/>
        <v>0.995</v>
      </c>
      <c r="AR605" s="270">
        <f t="shared" si="450"/>
        <v>0.995</v>
      </c>
      <c r="AS605" s="270">
        <f t="shared" si="450"/>
        <v>0.995</v>
      </c>
      <c r="AT605" s="270">
        <f t="shared" si="450"/>
        <v>0.995</v>
      </c>
      <c r="AU605" s="270">
        <f t="shared" si="450"/>
        <v>0.995</v>
      </c>
      <c r="AV605" s="270">
        <f t="shared" si="450"/>
        <v>0.995</v>
      </c>
      <c r="AW605" s="270">
        <f t="shared" si="450"/>
        <v>0.995</v>
      </c>
      <c r="AX605" s="270">
        <f t="shared" si="450"/>
        <v>0.995</v>
      </c>
      <c r="AY605" s="270">
        <f t="shared" si="450"/>
        <v>0.995</v>
      </c>
      <c r="AZ605" s="270">
        <f t="shared" si="450"/>
        <v>0.995</v>
      </c>
      <c r="BA605" s="270">
        <f t="shared" si="450"/>
        <v>0.995</v>
      </c>
      <c r="BB605" s="270">
        <f t="shared" si="450"/>
        <v>0.995</v>
      </c>
      <c r="BC605" s="270">
        <f t="shared" si="450"/>
        <v>0.995</v>
      </c>
      <c r="BD605" s="270">
        <f t="shared" si="450"/>
        <v>0.995</v>
      </c>
      <c r="BE605" s="270">
        <f t="shared" si="450"/>
        <v>0.995</v>
      </c>
      <c r="BF605" s="270">
        <f t="shared" si="450"/>
        <v>0.995</v>
      </c>
      <c r="BG605" s="270">
        <f t="shared" si="450"/>
        <v>0.995</v>
      </c>
      <c r="BH605" s="270">
        <f t="shared" si="450"/>
        <v>0.995</v>
      </c>
      <c r="BI605" s="270">
        <f t="shared" si="450"/>
        <v>0.995</v>
      </c>
      <c r="BJ605" s="270">
        <f t="shared" si="450"/>
        <v>0.995</v>
      </c>
      <c r="BK605" s="270">
        <f t="shared" si="450"/>
        <v>0.995</v>
      </c>
      <c r="BL605" s="270">
        <f t="shared" si="450"/>
        <v>0.995</v>
      </c>
      <c r="BM605" s="270">
        <f t="shared" si="450"/>
        <v>0.995</v>
      </c>
      <c r="BN605" s="270">
        <f t="shared" si="450"/>
        <v>0.995</v>
      </c>
      <c r="BO605" s="270">
        <f t="shared" si="451"/>
        <v>0.995</v>
      </c>
      <c r="BP605" s="270">
        <f t="shared" si="451"/>
        <v>0.995</v>
      </c>
      <c r="BR605"/>
      <c r="BS605"/>
    </row>
    <row r="606" spans="1:72" outlineLevel="1">
      <c r="A606" s="280"/>
      <c r="E606" s="51" t="str">
        <v>Llamadas salientes a internacional</v>
      </c>
      <c r="G606" t="s">
        <v>86</v>
      </c>
      <c r="K606"/>
      <c r="Q606" s="270">
        <f t="shared" si="450"/>
        <v>0.995</v>
      </c>
      <c r="R606" s="270">
        <f t="shared" si="450"/>
        <v>0.995</v>
      </c>
      <c r="S606" s="270">
        <f t="shared" si="450"/>
        <v>0.995</v>
      </c>
      <c r="T606" s="270">
        <f t="shared" si="450"/>
        <v>0.995</v>
      </c>
      <c r="U606" s="270">
        <f t="shared" si="450"/>
        <v>0.995</v>
      </c>
      <c r="V606" s="270">
        <f t="shared" si="450"/>
        <v>0.995</v>
      </c>
      <c r="W606" s="270">
        <f t="shared" si="450"/>
        <v>0.995</v>
      </c>
      <c r="X606" s="270">
        <f t="shared" si="450"/>
        <v>0.995</v>
      </c>
      <c r="Y606" s="270">
        <f t="shared" si="450"/>
        <v>0.995</v>
      </c>
      <c r="Z606" s="270">
        <f t="shared" si="450"/>
        <v>0.995</v>
      </c>
      <c r="AA606" s="270">
        <f t="shared" si="450"/>
        <v>0.995</v>
      </c>
      <c r="AB606" s="270">
        <f t="shared" si="450"/>
        <v>0.995</v>
      </c>
      <c r="AC606" s="270">
        <f t="shared" si="450"/>
        <v>0.995</v>
      </c>
      <c r="AD606" s="270">
        <f t="shared" si="450"/>
        <v>0.995</v>
      </c>
      <c r="AE606" s="270">
        <f t="shared" si="450"/>
        <v>0.995</v>
      </c>
      <c r="AF606" s="270">
        <f t="shared" si="450"/>
        <v>0.995</v>
      </c>
      <c r="AG606" s="270">
        <f t="shared" si="450"/>
        <v>0.995</v>
      </c>
      <c r="AH606" s="270">
        <f t="shared" si="450"/>
        <v>0.995</v>
      </c>
      <c r="AI606" s="270">
        <f t="shared" si="450"/>
        <v>0.995</v>
      </c>
      <c r="AJ606" s="270">
        <f t="shared" si="450"/>
        <v>0.995</v>
      </c>
      <c r="AK606" s="270">
        <f t="shared" si="450"/>
        <v>0.995</v>
      </c>
      <c r="AL606" s="270">
        <f t="shared" si="450"/>
        <v>0.995</v>
      </c>
      <c r="AM606" s="270">
        <f t="shared" si="450"/>
        <v>0.995</v>
      </c>
      <c r="AN606" s="270">
        <f t="shared" si="450"/>
        <v>0.995</v>
      </c>
      <c r="AO606" s="270">
        <f t="shared" si="450"/>
        <v>0.995</v>
      </c>
      <c r="AP606" s="270">
        <f t="shared" si="450"/>
        <v>0.995</v>
      </c>
      <c r="AQ606" s="270">
        <f t="shared" si="450"/>
        <v>0.995</v>
      </c>
      <c r="AR606" s="270">
        <f t="shared" si="450"/>
        <v>0.995</v>
      </c>
      <c r="AS606" s="270">
        <f t="shared" si="450"/>
        <v>0.995</v>
      </c>
      <c r="AT606" s="270">
        <f t="shared" si="450"/>
        <v>0.995</v>
      </c>
      <c r="AU606" s="270">
        <f t="shared" si="450"/>
        <v>0.995</v>
      </c>
      <c r="AV606" s="270">
        <f t="shared" si="450"/>
        <v>0.995</v>
      </c>
      <c r="AW606" s="270">
        <f t="shared" si="450"/>
        <v>0.995</v>
      </c>
      <c r="AX606" s="270">
        <f t="shared" si="450"/>
        <v>0.995</v>
      </c>
      <c r="AY606" s="270">
        <f t="shared" si="450"/>
        <v>0.995</v>
      </c>
      <c r="AZ606" s="270">
        <f t="shared" si="450"/>
        <v>0.995</v>
      </c>
      <c r="BA606" s="270">
        <f t="shared" si="450"/>
        <v>0.995</v>
      </c>
      <c r="BB606" s="270">
        <f t="shared" si="450"/>
        <v>0.995</v>
      </c>
      <c r="BC606" s="270">
        <f t="shared" si="450"/>
        <v>0.995</v>
      </c>
      <c r="BD606" s="270">
        <f t="shared" si="450"/>
        <v>0.995</v>
      </c>
      <c r="BE606" s="270">
        <f t="shared" si="450"/>
        <v>0.995</v>
      </c>
      <c r="BF606" s="270">
        <f t="shared" si="450"/>
        <v>0.995</v>
      </c>
      <c r="BG606" s="270">
        <f t="shared" si="450"/>
        <v>0.995</v>
      </c>
      <c r="BH606" s="270">
        <f t="shared" si="450"/>
        <v>0.995</v>
      </c>
      <c r="BI606" s="270">
        <f t="shared" si="450"/>
        <v>0.995</v>
      </c>
      <c r="BJ606" s="270">
        <f t="shared" si="450"/>
        <v>0.995</v>
      </c>
      <c r="BK606" s="270">
        <f t="shared" si="450"/>
        <v>0.995</v>
      </c>
      <c r="BL606" s="270">
        <f t="shared" si="450"/>
        <v>0.995</v>
      </c>
      <c r="BM606" s="270">
        <f t="shared" si="450"/>
        <v>0.995</v>
      </c>
      <c r="BN606" s="270">
        <f t="shared" si="450"/>
        <v>0.995</v>
      </c>
      <c r="BO606" s="270">
        <f t="shared" si="451"/>
        <v>0.995</v>
      </c>
      <c r="BP606" s="270">
        <f t="shared" si="451"/>
        <v>0.995</v>
      </c>
      <c r="BR606"/>
      <c r="BS606"/>
    </row>
    <row r="607" spans="1:72" outlineLevel="1">
      <c r="A607" s="280"/>
      <c r="E607" s="51" t="str">
        <v>Llamadas salientes a números no geográficos</v>
      </c>
      <c r="G607" t="s">
        <v>86</v>
      </c>
      <c r="K607"/>
      <c r="Q607" s="270">
        <f t="shared" si="450"/>
        <v>0.995</v>
      </c>
      <c r="R607" s="270">
        <f t="shared" si="450"/>
        <v>0.995</v>
      </c>
      <c r="S607" s="270">
        <f t="shared" si="450"/>
        <v>0.995</v>
      </c>
      <c r="T607" s="270">
        <f t="shared" si="450"/>
        <v>0.995</v>
      </c>
      <c r="U607" s="270">
        <f t="shared" si="450"/>
        <v>0.995</v>
      </c>
      <c r="V607" s="270">
        <f t="shared" ref="V607:BN607" si="452">V606</f>
        <v>0.995</v>
      </c>
      <c r="W607" s="270">
        <f t="shared" si="452"/>
        <v>0.995</v>
      </c>
      <c r="X607" s="270">
        <f t="shared" si="452"/>
        <v>0.995</v>
      </c>
      <c r="Y607" s="270">
        <f t="shared" si="452"/>
        <v>0.995</v>
      </c>
      <c r="Z607" s="270">
        <f t="shared" si="452"/>
        <v>0.995</v>
      </c>
      <c r="AA607" s="270">
        <f t="shared" si="452"/>
        <v>0.995</v>
      </c>
      <c r="AB607" s="270">
        <f t="shared" si="452"/>
        <v>0.995</v>
      </c>
      <c r="AC607" s="270">
        <f t="shared" si="452"/>
        <v>0.995</v>
      </c>
      <c r="AD607" s="270">
        <f t="shared" si="452"/>
        <v>0.995</v>
      </c>
      <c r="AE607" s="270">
        <f t="shared" si="452"/>
        <v>0.995</v>
      </c>
      <c r="AF607" s="270">
        <f t="shared" si="452"/>
        <v>0.995</v>
      </c>
      <c r="AG607" s="270">
        <f t="shared" si="452"/>
        <v>0.995</v>
      </c>
      <c r="AH607" s="270">
        <f t="shared" si="452"/>
        <v>0.995</v>
      </c>
      <c r="AI607" s="270">
        <f t="shared" si="452"/>
        <v>0.995</v>
      </c>
      <c r="AJ607" s="270">
        <f t="shared" si="452"/>
        <v>0.995</v>
      </c>
      <c r="AK607" s="270">
        <f t="shared" si="452"/>
        <v>0.995</v>
      </c>
      <c r="AL607" s="270">
        <f t="shared" si="452"/>
        <v>0.995</v>
      </c>
      <c r="AM607" s="270">
        <f t="shared" si="452"/>
        <v>0.995</v>
      </c>
      <c r="AN607" s="270">
        <f t="shared" si="452"/>
        <v>0.995</v>
      </c>
      <c r="AO607" s="270">
        <f t="shared" si="452"/>
        <v>0.995</v>
      </c>
      <c r="AP607" s="270">
        <f t="shared" si="452"/>
        <v>0.995</v>
      </c>
      <c r="AQ607" s="270">
        <f t="shared" si="452"/>
        <v>0.995</v>
      </c>
      <c r="AR607" s="270">
        <f t="shared" si="452"/>
        <v>0.995</v>
      </c>
      <c r="AS607" s="270">
        <f t="shared" si="452"/>
        <v>0.995</v>
      </c>
      <c r="AT607" s="270">
        <f t="shared" si="452"/>
        <v>0.995</v>
      </c>
      <c r="AU607" s="270">
        <f t="shared" si="452"/>
        <v>0.995</v>
      </c>
      <c r="AV607" s="270">
        <f t="shared" si="452"/>
        <v>0.995</v>
      </c>
      <c r="AW607" s="270">
        <f t="shared" si="452"/>
        <v>0.995</v>
      </c>
      <c r="AX607" s="270">
        <f t="shared" si="452"/>
        <v>0.995</v>
      </c>
      <c r="AY607" s="270">
        <f t="shared" si="452"/>
        <v>0.995</v>
      </c>
      <c r="AZ607" s="270">
        <f t="shared" si="452"/>
        <v>0.995</v>
      </c>
      <c r="BA607" s="270">
        <f t="shared" si="452"/>
        <v>0.995</v>
      </c>
      <c r="BB607" s="270">
        <f t="shared" si="452"/>
        <v>0.995</v>
      </c>
      <c r="BC607" s="270">
        <f t="shared" si="452"/>
        <v>0.995</v>
      </c>
      <c r="BD607" s="270">
        <f t="shared" si="452"/>
        <v>0.995</v>
      </c>
      <c r="BE607" s="270">
        <f t="shared" si="452"/>
        <v>0.995</v>
      </c>
      <c r="BF607" s="270">
        <f t="shared" si="452"/>
        <v>0.995</v>
      </c>
      <c r="BG607" s="270">
        <f t="shared" si="452"/>
        <v>0.995</v>
      </c>
      <c r="BH607" s="270">
        <f t="shared" si="452"/>
        <v>0.995</v>
      </c>
      <c r="BI607" s="270">
        <f t="shared" si="452"/>
        <v>0.995</v>
      </c>
      <c r="BJ607" s="270">
        <f t="shared" si="452"/>
        <v>0.995</v>
      </c>
      <c r="BK607" s="270">
        <f t="shared" si="452"/>
        <v>0.995</v>
      </c>
      <c r="BL607" s="270">
        <f t="shared" si="452"/>
        <v>0.995</v>
      </c>
      <c r="BM607" s="270">
        <f t="shared" si="452"/>
        <v>0.995</v>
      </c>
      <c r="BN607" s="270">
        <f t="shared" si="452"/>
        <v>0.995</v>
      </c>
      <c r="BO607" s="270">
        <f>BO606</f>
        <v>0.995</v>
      </c>
      <c r="BP607" s="270">
        <f>BP606</f>
        <v>0.995</v>
      </c>
      <c r="BR607"/>
      <c r="BS607"/>
    </row>
    <row r="608" spans="1:72" outlineLevel="1">
      <c r="A608" s="280"/>
      <c r="E608" s="51" t="str">
        <v>Fixed Service8</v>
      </c>
      <c r="G608" t="s">
        <v>86</v>
      </c>
      <c r="K608"/>
      <c r="Q608" s="271"/>
      <c r="R608" s="271"/>
      <c r="S608" s="271"/>
      <c r="T608" s="271"/>
      <c r="U608" s="271"/>
      <c r="V608" s="271"/>
      <c r="W608" s="271"/>
      <c r="X608" s="271"/>
      <c r="Y608" s="271"/>
      <c r="Z608" s="271"/>
      <c r="AA608" s="271"/>
      <c r="AB608" s="271"/>
      <c r="AC608" s="271"/>
      <c r="AD608" s="271"/>
      <c r="AE608" s="271"/>
      <c r="AF608" s="271"/>
      <c r="AG608" s="271"/>
      <c r="AH608" s="271"/>
      <c r="AI608" s="271"/>
      <c r="AJ608" s="271"/>
      <c r="AK608" s="271"/>
      <c r="AL608" s="271"/>
      <c r="AM608" s="271"/>
      <c r="AN608" s="271"/>
      <c r="AO608" s="271"/>
      <c r="AP608" s="271"/>
      <c r="AQ608" s="271"/>
      <c r="AR608" s="271"/>
      <c r="AS608" s="271"/>
      <c r="AT608" s="271"/>
      <c r="AU608" s="271"/>
      <c r="AV608" s="271"/>
      <c r="AW608" s="271"/>
      <c r="AX608" s="271"/>
      <c r="AY608" s="271"/>
      <c r="AZ608" s="271"/>
      <c r="BA608" s="271"/>
      <c r="BB608" s="271"/>
      <c r="BC608" s="271"/>
      <c r="BD608" s="271"/>
      <c r="BE608" s="271"/>
      <c r="BF608" s="271"/>
      <c r="BG608" s="271"/>
      <c r="BH608" s="271"/>
      <c r="BI608" s="271"/>
      <c r="BJ608" s="271"/>
      <c r="BK608" s="271"/>
      <c r="BL608" s="271"/>
      <c r="BM608" s="271"/>
      <c r="BN608" s="271"/>
      <c r="BO608" s="271"/>
      <c r="BP608" s="271"/>
      <c r="BR608"/>
      <c r="BS608"/>
    </row>
    <row r="609" spans="1:71" outlineLevel="1">
      <c r="A609" s="280"/>
      <c r="E609" s="51" t="str">
        <v>Llamadas entrantes Local de otros operadores fijos</v>
      </c>
      <c r="G609" t="s">
        <v>86</v>
      </c>
      <c r="K609"/>
      <c r="Q609" s="268">
        <v>0.92</v>
      </c>
      <c r="R609" s="269">
        <f t="shared" ref="R609:BN609" si="453">Q609</f>
        <v>0.92</v>
      </c>
      <c r="S609" s="269">
        <f t="shared" si="453"/>
        <v>0.92</v>
      </c>
      <c r="T609" s="269">
        <f t="shared" si="453"/>
        <v>0.92</v>
      </c>
      <c r="U609" s="269">
        <f t="shared" si="453"/>
        <v>0.92</v>
      </c>
      <c r="V609" s="269">
        <f t="shared" si="453"/>
        <v>0.92</v>
      </c>
      <c r="W609" s="269">
        <f t="shared" si="453"/>
        <v>0.92</v>
      </c>
      <c r="X609" s="269">
        <f t="shared" si="453"/>
        <v>0.92</v>
      </c>
      <c r="Y609" s="269">
        <f t="shared" si="453"/>
        <v>0.92</v>
      </c>
      <c r="Z609" s="269">
        <f t="shared" si="453"/>
        <v>0.92</v>
      </c>
      <c r="AA609" s="269">
        <f t="shared" si="453"/>
        <v>0.92</v>
      </c>
      <c r="AB609" s="269">
        <f t="shared" si="453"/>
        <v>0.92</v>
      </c>
      <c r="AC609" s="269">
        <f t="shared" si="453"/>
        <v>0.92</v>
      </c>
      <c r="AD609" s="269">
        <f t="shared" si="453"/>
        <v>0.92</v>
      </c>
      <c r="AE609" s="269">
        <f t="shared" si="453"/>
        <v>0.92</v>
      </c>
      <c r="AF609" s="269">
        <f t="shared" si="453"/>
        <v>0.92</v>
      </c>
      <c r="AG609" s="269">
        <f t="shared" si="453"/>
        <v>0.92</v>
      </c>
      <c r="AH609" s="269">
        <f t="shared" si="453"/>
        <v>0.92</v>
      </c>
      <c r="AI609" s="269">
        <f t="shared" si="453"/>
        <v>0.92</v>
      </c>
      <c r="AJ609" s="269">
        <f t="shared" si="453"/>
        <v>0.92</v>
      </c>
      <c r="AK609" s="269">
        <f t="shared" si="453"/>
        <v>0.92</v>
      </c>
      <c r="AL609" s="269">
        <f t="shared" si="453"/>
        <v>0.92</v>
      </c>
      <c r="AM609" s="269">
        <f t="shared" si="453"/>
        <v>0.92</v>
      </c>
      <c r="AN609" s="269">
        <f t="shared" si="453"/>
        <v>0.92</v>
      </c>
      <c r="AO609" s="269">
        <f t="shared" si="453"/>
        <v>0.92</v>
      </c>
      <c r="AP609" s="269">
        <f t="shared" si="453"/>
        <v>0.92</v>
      </c>
      <c r="AQ609" s="269">
        <f t="shared" si="453"/>
        <v>0.92</v>
      </c>
      <c r="AR609" s="269">
        <f t="shared" si="453"/>
        <v>0.92</v>
      </c>
      <c r="AS609" s="269">
        <f t="shared" si="453"/>
        <v>0.92</v>
      </c>
      <c r="AT609" s="269">
        <f t="shared" si="453"/>
        <v>0.92</v>
      </c>
      <c r="AU609" s="269">
        <f t="shared" si="453"/>
        <v>0.92</v>
      </c>
      <c r="AV609" s="269">
        <f t="shared" si="453"/>
        <v>0.92</v>
      </c>
      <c r="AW609" s="269">
        <f t="shared" si="453"/>
        <v>0.92</v>
      </c>
      <c r="AX609" s="269">
        <f t="shared" si="453"/>
        <v>0.92</v>
      </c>
      <c r="AY609" s="269">
        <f t="shared" si="453"/>
        <v>0.92</v>
      </c>
      <c r="AZ609" s="269">
        <f t="shared" si="453"/>
        <v>0.92</v>
      </c>
      <c r="BA609" s="269">
        <f t="shared" si="453"/>
        <v>0.92</v>
      </c>
      <c r="BB609" s="269">
        <f t="shared" si="453"/>
        <v>0.92</v>
      </c>
      <c r="BC609" s="269">
        <f t="shared" si="453"/>
        <v>0.92</v>
      </c>
      <c r="BD609" s="269">
        <f t="shared" si="453"/>
        <v>0.92</v>
      </c>
      <c r="BE609" s="269">
        <f t="shared" si="453"/>
        <v>0.92</v>
      </c>
      <c r="BF609" s="269">
        <f t="shared" si="453"/>
        <v>0.92</v>
      </c>
      <c r="BG609" s="269">
        <f t="shared" si="453"/>
        <v>0.92</v>
      </c>
      <c r="BH609" s="269">
        <f t="shared" si="453"/>
        <v>0.92</v>
      </c>
      <c r="BI609" s="269">
        <f t="shared" si="453"/>
        <v>0.92</v>
      </c>
      <c r="BJ609" s="269">
        <f t="shared" si="453"/>
        <v>0.92</v>
      </c>
      <c r="BK609" s="269">
        <f t="shared" si="453"/>
        <v>0.92</v>
      </c>
      <c r="BL609" s="269">
        <f t="shared" si="453"/>
        <v>0.92</v>
      </c>
      <c r="BM609" s="269">
        <f t="shared" si="453"/>
        <v>0.92</v>
      </c>
      <c r="BN609" s="269">
        <f t="shared" si="453"/>
        <v>0.92</v>
      </c>
      <c r="BO609" s="269">
        <f>BN609</f>
        <v>0.92</v>
      </c>
      <c r="BP609" s="269">
        <f>BO609</f>
        <v>0.92</v>
      </c>
      <c r="BR609"/>
      <c r="BS609"/>
    </row>
    <row r="610" spans="1:71" outlineLevel="1">
      <c r="A610" s="280"/>
      <c r="E610" s="51" t="str">
        <v>Llamadas entrantes Larga Distancia de otros operadores fijos</v>
      </c>
      <c r="G610" t="s">
        <v>86</v>
      </c>
      <c r="K610"/>
      <c r="Q610" s="270">
        <f t="shared" ref="Q610:BN613" si="454">Q609</f>
        <v>0.92</v>
      </c>
      <c r="R610" s="270">
        <f t="shared" si="454"/>
        <v>0.92</v>
      </c>
      <c r="S610" s="270">
        <f t="shared" si="454"/>
        <v>0.92</v>
      </c>
      <c r="T610" s="270">
        <f t="shared" si="454"/>
        <v>0.92</v>
      </c>
      <c r="U610" s="270">
        <f t="shared" si="454"/>
        <v>0.92</v>
      </c>
      <c r="V610" s="270">
        <f t="shared" si="454"/>
        <v>0.92</v>
      </c>
      <c r="W610" s="270">
        <f t="shared" si="454"/>
        <v>0.92</v>
      </c>
      <c r="X610" s="270">
        <f t="shared" si="454"/>
        <v>0.92</v>
      </c>
      <c r="Y610" s="270">
        <f t="shared" si="454"/>
        <v>0.92</v>
      </c>
      <c r="Z610" s="270">
        <f t="shared" si="454"/>
        <v>0.92</v>
      </c>
      <c r="AA610" s="270">
        <f t="shared" si="454"/>
        <v>0.92</v>
      </c>
      <c r="AB610" s="270">
        <f t="shared" si="454"/>
        <v>0.92</v>
      </c>
      <c r="AC610" s="270">
        <f t="shared" si="454"/>
        <v>0.92</v>
      </c>
      <c r="AD610" s="270">
        <f t="shared" si="454"/>
        <v>0.92</v>
      </c>
      <c r="AE610" s="270">
        <f t="shared" si="454"/>
        <v>0.92</v>
      </c>
      <c r="AF610" s="270">
        <f t="shared" si="454"/>
        <v>0.92</v>
      </c>
      <c r="AG610" s="270">
        <f t="shared" si="454"/>
        <v>0.92</v>
      </c>
      <c r="AH610" s="270">
        <f t="shared" si="454"/>
        <v>0.92</v>
      </c>
      <c r="AI610" s="270">
        <f t="shared" si="454"/>
        <v>0.92</v>
      </c>
      <c r="AJ610" s="270">
        <f t="shared" si="454"/>
        <v>0.92</v>
      </c>
      <c r="AK610" s="270">
        <f t="shared" si="454"/>
        <v>0.92</v>
      </c>
      <c r="AL610" s="270">
        <f t="shared" si="454"/>
        <v>0.92</v>
      </c>
      <c r="AM610" s="270">
        <f t="shared" si="454"/>
        <v>0.92</v>
      </c>
      <c r="AN610" s="270">
        <f t="shared" si="454"/>
        <v>0.92</v>
      </c>
      <c r="AO610" s="270">
        <f t="shared" si="454"/>
        <v>0.92</v>
      </c>
      <c r="AP610" s="270">
        <f t="shared" si="454"/>
        <v>0.92</v>
      </c>
      <c r="AQ610" s="270">
        <f t="shared" si="454"/>
        <v>0.92</v>
      </c>
      <c r="AR610" s="270">
        <f t="shared" si="454"/>
        <v>0.92</v>
      </c>
      <c r="AS610" s="270">
        <f t="shared" si="454"/>
        <v>0.92</v>
      </c>
      <c r="AT610" s="270">
        <f t="shared" si="454"/>
        <v>0.92</v>
      </c>
      <c r="AU610" s="270">
        <f t="shared" si="454"/>
        <v>0.92</v>
      </c>
      <c r="AV610" s="270">
        <f t="shared" si="454"/>
        <v>0.92</v>
      </c>
      <c r="AW610" s="270">
        <f t="shared" si="454"/>
        <v>0.92</v>
      </c>
      <c r="AX610" s="270">
        <f t="shared" si="454"/>
        <v>0.92</v>
      </c>
      <c r="AY610" s="270">
        <f t="shared" si="454"/>
        <v>0.92</v>
      </c>
      <c r="AZ610" s="270">
        <f t="shared" si="454"/>
        <v>0.92</v>
      </c>
      <c r="BA610" s="270">
        <f t="shared" si="454"/>
        <v>0.92</v>
      </c>
      <c r="BB610" s="270">
        <f t="shared" si="454"/>
        <v>0.92</v>
      </c>
      <c r="BC610" s="270">
        <f t="shared" si="454"/>
        <v>0.92</v>
      </c>
      <c r="BD610" s="270">
        <f t="shared" si="454"/>
        <v>0.92</v>
      </c>
      <c r="BE610" s="270">
        <f t="shared" si="454"/>
        <v>0.92</v>
      </c>
      <c r="BF610" s="270">
        <f t="shared" si="454"/>
        <v>0.92</v>
      </c>
      <c r="BG610" s="270">
        <f t="shared" si="454"/>
        <v>0.92</v>
      </c>
      <c r="BH610" s="270">
        <f t="shared" si="454"/>
        <v>0.92</v>
      </c>
      <c r="BI610" s="270">
        <f t="shared" si="454"/>
        <v>0.92</v>
      </c>
      <c r="BJ610" s="270">
        <f t="shared" si="454"/>
        <v>0.92</v>
      </c>
      <c r="BK610" s="270">
        <f t="shared" si="454"/>
        <v>0.92</v>
      </c>
      <c r="BL610" s="270">
        <f t="shared" si="454"/>
        <v>0.92</v>
      </c>
      <c r="BM610" s="270">
        <f t="shared" si="454"/>
        <v>0.92</v>
      </c>
      <c r="BN610" s="270">
        <f t="shared" si="454"/>
        <v>0.92</v>
      </c>
      <c r="BO610" s="270">
        <f t="shared" ref="BO610:BP613" si="455">BO609</f>
        <v>0.92</v>
      </c>
      <c r="BP610" s="270">
        <f t="shared" si="455"/>
        <v>0.92</v>
      </c>
      <c r="BR610"/>
      <c r="BS610"/>
    </row>
    <row r="611" spans="1:71" outlineLevel="1">
      <c r="A611" s="280"/>
      <c r="E611" s="51" t="str">
        <v>Llamadas entrantes de móvil</v>
      </c>
      <c r="G611" t="s">
        <v>86</v>
      </c>
      <c r="K611"/>
      <c r="Q611" s="270">
        <f t="shared" si="454"/>
        <v>0.92</v>
      </c>
      <c r="R611" s="270">
        <f t="shared" si="454"/>
        <v>0.92</v>
      </c>
      <c r="S611" s="270">
        <f t="shared" si="454"/>
        <v>0.92</v>
      </c>
      <c r="T611" s="270">
        <f t="shared" si="454"/>
        <v>0.92</v>
      </c>
      <c r="U611" s="270">
        <f t="shared" si="454"/>
        <v>0.92</v>
      </c>
      <c r="V611" s="270">
        <f t="shared" si="454"/>
        <v>0.92</v>
      </c>
      <c r="W611" s="270">
        <f t="shared" si="454"/>
        <v>0.92</v>
      </c>
      <c r="X611" s="270">
        <f t="shared" si="454"/>
        <v>0.92</v>
      </c>
      <c r="Y611" s="270">
        <f t="shared" si="454"/>
        <v>0.92</v>
      </c>
      <c r="Z611" s="270">
        <f t="shared" si="454"/>
        <v>0.92</v>
      </c>
      <c r="AA611" s="270">
        <f t="shared" si="454"/>
        <v>0.92</v>
      </c>
      <c r="AB611" s="270">
        <f t="shared" si="454"/>
        <v>0.92</v>
      </c>
      <c r="AC611" s="270">
        <f t="shared" si="454"/>
        <v>0.92</v>
      </c>
      <c r="AD611" s="270">
        <f t="shared" si="454"/>
        <v>0.92</v>
      </c>
      <c r="AE611" s="270">
        <f t="shared" si="454"/>
        <v>0.92</v>
      </c>
      <c r="AF611" s="270">
        <f t="shared" si="454"/>
        <v>0.92</v>
      </c>
      <c r="AG611" s="270">
        <f t="shared" si="454"/>
        <v>0.92</v>
      </c>
      <c r="AH611" s="270">
        <f t="shared" si="454"/>
        <v>0.92</v>
      </c>
      <c r="AI611" s="270">
        <f t="shared" si="454"/>
        <v>0.92</v>
      </c>
      <c r="AJ611" s="270">
        <f t="shared" si="454"/>
        <v>0.92</v>
      </c>
      <c r="AK611" s="270">
        <f t="shared" si="454"/>
        <v>0.92</v>
      </c>
      <c r="AL611" s="270">
        <f t="shared" si="454"/>
        <v>0.92</v>
      </c>
      <c r="AM611" s="270">
        <f t="shared" si="454"/>
        <v>0.92</v>
      </c>
      <c r="AN611" s="270">
        <f t="shared" si="454"/>
        <v>0.92</v>
      </c>
      <c r="AO611" s="270">
        <f t="shared" si="454"/>
        <v>0.92</v>
      </c>
      <c r="AP611" s="270">
        <f t="shared" si="454"/>
        <v>0.92</v>
      </c>
      <c r="AQ611" s="270">
        <f t="shared" si="454"/>
        <v>0.92</v>
      </c>
      <c r="AR611" s="270">
        <f t="shared" si="454"/>
        <v>0.92</v>
      </c>
      <c r="AS611" s="270">
        <f t="shared" si="454"/>
        <v>0.92</v>
      </c>
      <c r="AT611" s="270">
        <f t="shared" si="454"/>
        <v>0.92</v>
      </c>
      <c r="AU611" s="270">
        <f t="shared" si="454"/>
        <v>0.92</v>
      </c>
      <c r="AV611" s="270">
        <f t="shared" si="454"/>
        <v>0.92</v>
      </c>
      <c r="AW611" s="270">
        <f t="shared" si="454"/>
        <v>0.92</v>
      </c>
      <c r="AX611" s="270">
        <f t="shared" si="454"/>
        <v>0.92</v>
      </c>
      <c r="AY611" s="270">
        <f t="shared" si="454"/>
        <v>0.92</v>
      </c>
      <c r="AZ611" s="270">
        <f t="shared" si="454"/>
        <v>0.92</v>
      </c>
      <c r="BA611" s="270">
        <f t="shared" si="454"/>
        <v>0.92</v>
      </c>
      <c r="BB611" s="270">
        <f t="shared" si="454"/>
        <v>0.92</v>
      </c>
      <c r="BC611" s="270">
        <f t="shared" si="454"/>
        <v>0.92</v>
      </c>
      <c r="BD611" s="270">
        <f t="shared" si="454"/>
        <v>0.92</v>
      </c>
      <c r="BE611" s="270">
        <f t="shared" si="454"/>
        <v>0.92</v>
      </c>
      <c r="BF611" s="270">
        <f t="shared" si="454"/>
        <v>0.92</v>
      </c>
      <c r="BG611" s="270">
        <f t="shared" si="454"/>
        <v>0.92</v>
      </c>
      <c r="BH611" s="270">
        <f t="shared" si="454"/>
        <v>0.92</v>
      </c>
      <c r="BI611" s="270">
        <f t="shared" si="454"/>
        <v>0.92</v>
      </c>
      <c r="BJ611" s="270">
        <f t="shared" si="454"/>
        <v>0.92</v>
      </c>
      <c r="BK611" s="270">
        <f t="shared" si="454"/>
        <v>0.92</v>
      </c>
      <c r="BL611" s="270">
        <f t="shared" si="454"/>
        <v>0.92</v>
      </c>
      <c r="BM611" s="270">
        <f t="shared" si="454"/>
        <v>0.92</v>
      </c>
      <c r="BN611" s="270">
        <f t="shared" si="454"/>
        <v>0.92</v>
      </c>
      <c r="BO611" s="270">
        <f t="shared" si="455"/>
        <v>0.92</v>
      </c>
      <c r="BP611" s="270">
        <f t="shared" si="455"/>
        <v>0.92</v>
      </c>
      <c r="BR611"/>
      <c r="BS611"/>
    </row>
    <row r="612" spans="1:71" outlineLevel="1">
      <c r="A612" s="280"/>
      <c r="E612" s="51" t="str">
        <v>Llamadas entrantes de internacional</v>
      </c>
      <c r="G612" t="s">
        <v>86</v>
      </c>
      <c r="K612"/>
      <c r="Q612" s="270">
        <f t="shared" si="454"/>
        <v>0.92</v>
      </c>
      <c r="R612" s="270">
        <f t="shared" si="454"/>
        <v>0.92</v>
      </c>
      <c r="S612" s="270">
        <f t="shared" si="454"/>
        <v>0.92</v>
      </c>
      <c r="T612" s="270">
        <f t="shared" si="454"/>
        <v>0.92</v>
      </c>
      <c r="U612" s="270">
        <f t="shared" si="454"/>
        <v>0.92</v>
      </c>
      <c r="V612" s="270">
        <f t="shared" si="454"/>
        <v>0.92</v>
      </c>
      <c r="W612" s="270">
        <f t="shared" si="454"/>
        <v>0.92</v>
      </c>
      <c r="X612" s="270">
        <f t="shared" si="454"/>
        <v>0.92</v>
      </c>
      <c r="Y612" s="270">
        <f t="shared" si="454"/>
        <v>0.92</v>
      </c>
      <c r="Z612" s="270">
        <f t="shared" si="454"/>
        <v>0.92</v>
      </c>
      <c r="AA612" s="270">
        <f t="shared" si="454"/>
        <v>0.92</v>
      </c>
      <c r="AB612" s="270">
        <f t="shared" si="454"/>
        <v>0.92</v>
      </c>
      <c r="AC612" s="270">
        <f t="shared" si="454"/>
        <v>0.92</v>
      </c>
      <c r="AD612" s="270">
        <f t="shared" si="454"/>
        <v>0.92</v>
      </c>
      <c r="AE612" s="270">
        <f t="shared" si="454"/>
        <v>0.92</v>
      </c>
      <c r="AF612" s="270">
        <f t="shared" si="454"/>
        <v>0.92</v>
      </c>
      <c r="AG612" s="270">
        <f t="shared" si="454"/>
        <v>0.92</v>
      </c>
      <c r="AH612" s="270">
        <f t="shared" si="454"/>
        <v>0.92</v>
      </c>
      <c r="AI612" s="270">
        <f t="shared" si="454"/>
        <v>0.92</v>
      </c>
      <c r="AJ612" s="270">
        <f t="shared" si="454"/>
        <v>0.92</v>
      </c>
      <c r="AK612" s="270">
        <f t="shared" si="454"/>
        <v>0.92</v>
      </c>
      <c r="AL612" s="270">
        <f t="shared" si="454"/>
        <v>0.92</v>
      </c>
      <c r="AM612" s="270">
        <f t="shared" si="454"/>
        <v>0.92</v>
      </c>
      <c r="AN612" s="270">
        <f t="shared" si="454"/>
        <v>0.92</v>
      </c>
      <c r="AO612" s="270">
        <f t="shared" si="454"/>
        <v>0.92</v>
      </c>
      <c r="AP612" s="270">
        <f t="shared" si="454"/>
        <v>0.92</v>
      </c>
      <c r="AQ612" s="270">
        <f t="shared" si="454"/>
        <v>0.92</v>
      </c>
      <c r="AR612" s="270">
        <f t="shared" si="454"/>
        <v>0.92</v>
      </c>
      <c r="AS612" s="270">
        <f t="shared" si="454"/>
        <v>0.92</v>
      </c>
      <c r="AT612" s="270">
        <f t="shared" si="454"/>
        <v>0.92</v>
      </c>
      <c r="AU612" s="270">
        <f t="shared" si="454"/>
        <v>0.92</v>
      </c>
      <c r="AV612" s="270">
        <f t="shared" si="454"/>
        <v>0.92</v>
      </c>
      <c r="AW612" s="270">
        <f t="shared" si="454"/>
        <v>0.92</v>
      </c>
      <c r="AX612" s="270">
        <f t="shared" si="454"/>
        <v>0.92</v>
      </c>
      <c r="AY612" s="270">
        <f t="shared" si="454"/>
        <v>0.92</v>
      </c>
      <c r="AZ612" s="270">
        <f t="shared" si="454"/>
        <v>0.92</v>
      </c>
      <c r="BA612" s="270">
        <f t="shared" si="454"/>
        <v>0.92</v>
      </c>
      <c r="BB612" s="270">
        <f t="shared" si="454"/>
        <v>0.92</v>
      </c>
      <c r="BC612" s="270">
        <f t="shared" si="454"/>
        <v>0.92</v>
      </c>
      <c r="BD612" s="270">
        <f t="shared" si="454"/>
        <v>0.92</v>
      </c>
      <c r="BE612" s="270">
        <f t="shared" si="454"/>
        <v>0.92</v>
      </c>
      <c r="BF612" s="270">
        <f t="shared" si="454"/>
        <v>0.92</v>
      </c>
      <c r="BG612" s="270">
        <f t="shared" si="454"/>
        <v>0.92</v>
      </c>
      <c r="BH612" s="270">
        <f t="shared" si="454"/>
        <v>0.92</v>
      </c>
      <c r="BI612" s="270">
        <f t="shared" si="454"/>
        <v>0.92</v>
      </c>
      <c r="BJ612" s="270">
        <f t="shared" si="454"/>
        <v>0.92</v>
      </c>
      <c r="BK612" s="270">
        <f t="shared" si="454"/>
        <v>0.92</v>
      </c>
      <c r="BL612" s="270">
        <f t="shared" si="454"/>
        <v>0.92</v>
      </c>
      <c r="BM612" s="270">
        <f t="shared" si="454"/>
        <v>0.92</v>
      </c>
      <c r="BN612" s="270">
        <f t="shared" si="454"/>
        <v>0.92</v>
      </c>
      <c r="BO612" s="270">
        <f t="shared" si="455"/>
        <v>0.92</v>
      </c>
      <c r="BP612" s="270">
        <f t="shared" si="455"/>
        <v>0.92</v>
      </c>
      <c r="BR612"/>
      <c r="BS612"/>
    </row>
    <row r="613" spans="1:71" outlineLevel="1">
      <c r="A613" s="280"/>
      <c r="E613" s="51" t="str">
        <v>Llamadas entrantes de números no geográficos</v>
      </c>
      <c r="G613" t="s">
        <v>86</v>
      </c>
      <c r="K613"/>
      <c r="Q613" s="270">
        <f t="shared" si="454"/>
        <v>0.92</v>
      </c>
      <c r="R613" s="270">
        <f t="shared" si="454"/>
        <v>0.92</v>
      </c>
      <c r="S613" s="270">
        <f t="shared" si="454"/>
        <v>0.92</v>
      </c>
      <c r="T613" s="270">
        <f t="shared" si="454"/>
        <v>0.92</v>
      </c>
      <c r="U613" s="270">
        <f t="shared" si="454"/>
        <v>0.92</v>
      </c>
      <c r="V613" s="270">
        <f t="shared" si="454"/>
        <v>0.92</v>
      </c>
      <c r="W613" s="270">
        <f t="shared" si="454"/>
        <v>0.92</v>
      </c>
      <c r="X613" s="270">
        <f t="shared" si="454"/>
        <v>0.92</v>
      </c>
      <c r="Y613" s="270">
        <f t="shared" si="454"/>
        <v>0.92</v>
      </c>
      <c r="Z613" s="270">
        <f t="shared" si="454"/>
        <v>0.92</v>
      </c>
      <c r="AA613" s="270">
        <f t="shared" si="454"/>
        <v>0.92</v>
      </c>
      <c r="AB613" s="270">
        <f t="shared" si="454"/>
        <v>0.92</v>
      </c>
      <c r="AC613" s="270">
        <f t="shared" si="454"/>
        <v>0.92</v>
      </c>
      <c r="AD613" s="270">
        <f t="shared" si="454"/>
        <v>0.92</v>
      </c>
      <c r="AE613" s="270">
        <f t="shared" si="454"/>
        <v>0.92</v>
      </c>
      <c r="AF613" s="270">
        <f t="shared" si="454"/>
        <v>0.92</v>
      </c>
      <c r="AG613" s="270">
        <f t="shared" si="454"/>
        <v>0.92</v>
      </c>
      <c r="AH613" s="270">
        <f t="shared" si="454"/>
        <v>0.92</v>
      </c>
      <c r="AI613" s="270">
        <f t="shared" si="454"/>
        <v>0.92</v>
      </c>
      <c r="AJ613" s="270">
        <f t="shared" si="454"/>
        <v>0.92</v>
      </c>
      <c r="AK613" s="270">
        <f t="shared" si="454"/>
        <v>0.92</v>
      </c>
      <c r="AL613" s="270">
        <f t="shared" si="454"/>
        <v>0.92</v>
      </c>
      <c r="AM613" s="270">
        <f t="shared" si="454"/>
        <v>0.92</v>
      </c>
      <c r="AN613" s="270">
        <f t="shared" si="454"/>
        <v>0.92</v>
      </c>
      <c r="AO613" s="270">
        <f t="shared" si="454"/>
        <v>0.92</v>
      </c>
      <c r="AP613" s="270">
        <f t="shared" si="454"/>
        <v>0.92</v>
      </c>
      <c r="AQ613" s="270">
        <f t="shared" si="454"/>
        <v>0.92</v>
      </c>
      <c r="AR613" s="270">
        <f t="shared" si="454"/>
        <v>0.92</v>
      </c>
      <c r="AS613" s="270">
        <f t="shared" si="454"/>
        <v>0.92</v>
      </c>
      <c r="AT613" s="270">
        <f t="shared" si="454"/>
        <v>0.92</v>
      </c>
      <c r="AU613" s="270">
        <f t="shared" si="454"/>
        <v>0.92</v>
      </c>
      <c r="AV613" s="270">
        <f t="shared" si="454"/>
        <v>0.92</v>
      </c>
      <c r="AW613" s="270">
        <f t="shared" si="454"/>
        <v>0.92</v>
      </c>
      <c r="AX613" s="270">
        <f t="shared" si="454"/>
        <v>0.92</v>
      </c>
      <c r="AY613" s="270">
        <f t="shared" si="454"/>
        <v>0.92</v>
      </c>
      <c r="AZ613" s="270">
        <f t="shared" si="454"/>
        <v>0.92</v>
      </c>
      <c r="BA613" s="270">
        <f t="shared" si="454"/>
        <v>0.92</v>
      </c>
      <c r="BB613" s="270">
        <f t="shared" si="454"/>
        <v>0.92</v>
      </c>
      <c r="BC613" s="270">
        <f t="shared" si="454"/>
        <v>0.92</v>
      </c>
      <c r="BD613" s="270">
        <f t="shared" si="454"/>
        <v>0.92</v>
      </c>
      <c r="BE613" s="270">
        <f t="shared" si="454"/>
        <v>0.92</v>
      </c>
      <c r="BF613" s="270">
        <f t="shared" si="454"/>
        <v>0.92</v>
      </c>
      <c r="BG613" s="270">
        <f t="shared" si="454"/>
        <v>0.92</v>
      </c>
      <c r="BH613" s="270">
        <f t="shared" si="454"/>
        <v>0.92</v>
      </c>
      <c r="BI613" s="270">
        <f t="shared" si="454"/>
        <v>0.92</v>
      </c>
      <c r="BJ613" s="270">
        <f t="shared" si="454"/>
        <v>0.92</v>
      </c>
      <c r="BK613" s="270">
        <f t="shared" si="454"/>
        <v>0.92</v>
      </c>
      <c r="BL613" s="270">
        <f t="shared" si="454"/>
        <v>0.92</v>
      </c>
      <c r="BM613" s="270">
        <f t="shared" si="454"/>
        <v>0.92</v>
      </c>
      <c r="BN613" s="270">
        <f t="shared" si="454"/>
        <v>0.92</v>
      </c>
      <c r="BO613" s="270">
        <f t="shared" si="455"/>
        <v>0.92</v>
      </c>
      <c r="BP613" s="270">
        <f t="shared" si="455"/>
        <v>0.92</v>
      </c>
      <c r="BR613"/>
      <c r="BS613"/>
    </row>
    <row r="614" spans="1:71" outlineLevel="1">
      <c r="A614" s="280"/>
      <c r="E614" s="51" t="str">
        <v>Fixed Service14</v>
      </c>
      <c r="G614" t="s">
        <v>86</v>
      </c>
      <c r="K614"/>
      <c r="Q614" s="271"/>
      <c r="R614" s="271"/>
      <c r="S614" s="271"/>
      <c r="T614" s="271"/>
      <c r="U614" s="271"/>
      <c r="V614" s="271"/>
      <c r="W614" s="271"/>
      <c r="X614" s="271"/>
      <c r="Y614" s="271"/>
      <c r="Z614" s="271"/>
      <c r="AA614" s="271"/>
      <c r="AB614" s="271"/>
      <c r="AC614" s="271"/>
      <c r="AD614" s="271"/>
      <c r="AE614" s="271"/>
      <c r="AF614" s="271"/>
      <c r="AG614" s="271"/>
      <c r="AH614" s="271"/>
      <c r="AI614" s="271"/>
      <c r="AJ614" s="271"/>
      <c r="AK614" s="271"/>
      <c r="AL614" s="271"/>
      <c r="AM614" s="271"/>
      <c r="AN614" s="271"/>
      <c r="AO614" s="271"/>
      <c r="AP614" s="271"/>
      <c r="AQ614" s="271"/>
      <c r="AR614" s="271"/>
      <c r="AS614" s="271"/>
      <c r="AT614" s="271"/>
      <c r="AU614" s="271"/>
      <c r="AV614" s="271"/>
      <c r="AW614" s="271"/>
      <c r="AX614" s="271"/>
      <c r="AY614" s="271"/>
      <c r="AZ614" s="271"/>
      <c r="BA614" s="271"/>
      <c r="BB614" s="271"/>
      <c r="BC614" s="271"/>
      <c r="BD614" s="271"/>
      <c r="BE614" s="271"/>
      <c r="BF614" s="271"/>
      <c r="BG614" s="271"/>
      <c r="BH614" s="271"/>
      <c r="BI614" s="271"/>
      <c r="BJ614" s="271"/>
      <c r="BK614" s="271"/>
      <c r="BL614" s="271"/>
      <c r="BM614" s="271"/>
      <c r="BN614" s="271"/>
      <c r="BO614" s="271"/>
      <c r="BP614" s="271"/>
      <c r="BR614"/>
      <c r="BS614"/>
    </row>
    <row r="615" spans="1:71" outlineLevel="1">
      <c r="A615" s="280"/>
      <c r="E615" s="51" t="str">
        <v>Llamadas en tránsito Local</v>
      </c>
      <c r="G615" t="s">
        <v>86</v>
      </c>
      <c r="K615"/>
      <c r="Q615" s="241">
        <f>$M$1211/SUM($M$1211:$N$1211)</f>
        <v>0.93034507523172583</v>
      </c>
      <c r="R615" s="269">
        <f t="shared" ref="R615:BN615" si="456">Q615</f>
        <v>0.93034507523172583</v>
      </c>
      <c r="S615" s="269">
        <f t="shared" si="456"/>
        <v>0.93034507523172583</v>
      </c>
      <c r="T615" s="269">
        <f t="shared" si="456"/>
        <v>0.93034507523172583</v>
      </c>
      <c r="U615" s="269">
        <f t="shared" si="456"/>
        <v>0.93034507523172583</v>
      </c>
      <c r="V615" s="269">
        <f t="shared" si="456"/>
        <v>0.93034507523172583</v>
      </c>
      <c r="W615" s="269">
        <f t="shared" si="456"/>
        <v>0.93034507523172583</v>
      </c>
      <c r="X615" s="269">
        <f t="shared" si="456"/>
        <v>0.93034507523172583</v>
      </c>
      <c r="Y615" s="269">
        <f t="shared" si="456"/>
        <v>0.93034507523172583</v>
      </c>
      <c r="Z615" s="269">
        <f t="shared" si="456"/>
        <v>0.93034507523172583</v>
      </c>
      <c r="AA615" s="269">
        <f t="shared" si="456"/>
        <v>0.93034507523172583</v>
      </c>
      <c r="AB615" s="269">
        <f t="shared" si="456"/>
        <v>0.93034507523172583</v>
      </c>
      <c r="AC615" s="269">
        <f t="shared" si="456"/>
        <v>0.93034507523172583</v>
      </c>
      <c r="AD615" s="269">
        <f t="shared" si="456"/>
        <v>0.93034507523172583</v>
      </c>
      <c r="AE615" s="269">
        <f t="shared" si="456"/>
        <v>0.93034507523172583</v>
      </c>
      <c r="AF615" s="269">
        <f t="shared" si="456"/>
        <v>0.93034507523172583</v>
      </c>
      <c r="AG615" s="269">
        <f t="shared" si="456"/>
        <v>0.93034507523172583</v>
      </c>
      <c r="AH615" s="269">
        <f t="shared" si="456"/>
        <v>0.93034507523172583</v>
      </c>
      <c r="AI615" s="269">
        <f t="shared" si="456"/>
        <v>0.93034507523172583</v>
      </c>
      <c r="AJ615" s="269">
        <f t="shared" si="456"/>
        <v>0.93034507523172583</v>
      </c>
      <c r="AK615" s="269">
        <f t="shared" si="456"/>
        <v>0.93034507523172583</v>
      </c>
      <c r="AL615" s="269">
        <f t="shared" si="456"/>
        <v>0.93034507523172583</v>
      </c>
      <c r="AM615" s="269">
        <f t="shared" si="456"/>
        <v>0.93034507523172583</v>
      </c>
      <c r="AN615" s="269">
        <f t="shared" si="456"/>
        <v>0.93034507523172583</v>
      </c>
      <c r="AO615" s="269">
        <f t="shared" si="456"/>
        <v>0.93034507523172583</v>
      </c>
      <c r="AP615" s="269">
        <f t="shared" si="456"/>
        <v>0.93034507523172583</v>
      </c>
      <c r="AQ615" s="269">
        <f t="shared" si="456"/>
        <v>0.93034507523172583</v>
      </c>
      <c r="AR615" s="269">
        <f t="shared" si="456"/>
        <v>0.93034507523172583</v>
      </c>
      <c r="AS615" s="269">
        <f t="shared" si="456"/>
        <v>0.93034507523172583</v>
      </c>
      <c r="AT615" s="269">
        <f t="shared" si="456"/>
        <v>0.93034507523172583</v>
      </c>
      <c r="AU615" s="269">
        <f t="shared" si="456"/>
        <v>0.93034507523172583</v>
      </c>
      <c r="AV615" s="269">
        <f t="shared" si="456"/>
        <v>0.93034507523172583</v>
      </c>
      <c r="AW615" s="269">
        <f t="shared" si="456"/>
        <v>0.93034507523172583</v>
      </c>
      <c r="AX615" s="269">
        <f t="shared" si="456"/>
        <v>0.93034507523172583</v>
      </c>
      <c r="AY615" s="269">
        <f t="shared" si="456"/>
        <v>0.93034507523172583</v>
      </c>
      <c r="AZ615" s="269">
        <f t="shared" si="456"/>
        <v>0.93034507523172583</v>
      </c>
      <c r="BA615" s="269">
        <f t="shared" si="456"/>
        <v>0.93034507523172583</v>
      </c>
      <c r="BB615" s="269">
        <f t="shared" si="456"/>
        <v>0.93034507523172583</v>
      </c>
      <c r="BC615" s="269">
        <f t="shared" si="456"/>
        <v>0.93034507523172583</v>
      </c>
      <c r="BD615" s="269">
        <f t="shared" si="456"/>
        <v>0.93034507523172583</v>
      </c>
      <c r="BE615" s="269">
        <f t="shared" si="456"/>
        <v>0.93034507523172583</v>
      </c>
      <c r="BF615" s="269">
        <f t="shared" si="456"/>
        <v>0.93034507523172583</v>
      </c>
      <c r="BG615" s="269">
        <f t="shared" si="456"/>
        <v>0.93034507523172583</v>
      </c>
      <c r="BH615" s="269">
        <f t="shared" si="456"/>
        <v>0.93034507523172583</v>
      </c>
      <c r="BI615" s="269">
        <f t="shared" si="456"/>
        <v>0.93034507523172583</v>
      </c>
      <c r="BJ615" s="269">
        <f t="shared" si="456"/>
        <v>0.93034507523172583</v>
      </c>
      <c r="BK615" s="269">
        <f t="shared" si="456"/>
        <v>0.93034507523172583</v>
      </c>
      <c r="BL615" s="269">
        <f t="shared" si="456"/>
        <v>0.93034507523172583</v>
      </c>
      <c r="BM615" s="269">
        <f t="shared" si="456"/>
        <v>0.93034507523172583</v>
      </c>
      <c r="BN615" s="269">
        <f t="shared" si="456"/>
        <v>0.93034507523172583</v>
      </c>
      <c r="BO615" s="269">
        <f>BN615</f>
        <v>0.93034507523172583</v>
      </c>
      <c r="BP615" s="269">
        <f>BO615</f>
        <v>0.93034507523172583</v>
      </c>
      <c r="BR615"/>
      <c r="BS615"/>
    </row>
    <row r="616" spans="1:71" outlineLevel="1">
      <c r="A616" s="280"/>
      <c r="E616" s="51" t="str">
        <v>Llamadas en tránsito Larga Distancia</v>
      </c>
      <c r="G616" t="s">
        <v>86</v>
      </c>
      <c r="K616"/>
      <c r="Q616" s="270">
        <f t="shared" ref="Q616:BN616" si="457">Q615</f>
        <v>0.93034507523172583</v>
      </c>
      <c r="R616" s="270">
        <f t="shared" si="457"/>
        <v>0.93034507523172583</v>
      </c>
      <c r="S616" s="270">
        <f t="shared" si="457"/>
        <v>0.93034507523172583</v>
      </c>
      <c r="T616" s="270">
        <f t="shared" si="457"/>
        <v>0.93034507523172583</v>
      </c>
      <c r="U616" s="270">
        <f t="shared" si="457"/>
        <v>0.93034507523172583</v>
      </c>
      <c r="V616" s="270">
        <f t="shared" si="457"/>
        <v>0.93034507523172583</v>
      </c>
      <c r="W616" s="270">
        <f t="shared" si="457"/>
        <v>0.93034507523172583</v>
      </c>
      <c r="X616" s="270">
        <f t="shared" si="457"/>
        <v>0.93034507523172583</v>
      </c>
      <c r="Y616" s="270">
        <f t="shared" si="457"/>
        <v>0.93034507523172583</v>
      </c>
      <c r="Z616" s="270">
        <f t="shared" si="457"/>
        <v>0.93034507523172583</v>
      </c>
      <c r="AA616" s="270">
        <f t="shared" si="457"/>
        <v>0.93034507523172583</v>
      </c>
      <c r="AB616" s="270">
        <f t="shared" si="457"/>
        <v>0.93034507523172583</v>
      </c>
      <c r="AC616" s="270">
        <f t="shared" si="457"/>
        <v>0.93034507523172583</v>
      </c>
      <c r="AD616" s="270">
        <f t="shared" si="457"/>
        <v>0.93034507523172583</v>
      </c>
      <c r="AE616" s="270">
        <f t="shared" si="457"/>
        <v>0.93034507523172583</v>
      </c>
      <c r="AF616" s="270">
        <f t="shared" si="457"/>
        <v>0.93034507523172583</v>
      </c>
      <c r="AG616" s="270">
        <f t="shared" si="457"/>
        <v>0.93034507523172583</v>
      </c>
      <c r="AH616" s="270">
        <f t="shared" si="457"/>
        <v>0.93034507523172583</v>
      </c>
      <c r="AI616" s="270">
        <f t="shared" si="457"/>
        <v>0.93034507523172583</v>
      </c>
      <c r="AJ616" s="270">
        <f t="shared" si="457"/>
        <v>0.93034507523172583</v>
      </c>
      <c r="AK616" s="270">
        <f t="shared" si="457"/>
        <v>0.93034507523172583</v>
      </c>
      <c r="AL616" s="270">
        <f t="shared" si="457"/>
        <v>0.93034507523172583</v>
      </c>
      <c r="AM616" s="270">
        <f t="shared" si="457"/>
        <v>0.93034507523172583</v>
      </c>
      <c r="AN616" s="270">
        <f t="shared" si="457"/>
        <v>0.93034507523172583</v>
      </c>
      <c r="AO616" s="270">
        <f t="shared" si="457"/>
        <v>0.93034507523172583</v>
      </c>
      <c r="AP616" s="270">
        <f t="shared" si="457"/>
        <v>0.93034507523172583</v>
      </c>
      <c r="AQ616" s="270">
        <f t="shared" si="457"/>
        <v>0.93034507523172583</v>
      </c>
      <c r="AR616" s="270">
        <f t="shared" si="457"/>
        <v>0.93034507523172583</v>
      </c>
      <c r="AS616" s="270">
        <f t="shared" si="457"/>
        <v>0.93034507523172583</v>
      </c>
      <c r="AT616" s="270">
        <f t="shared" si="457"/>
        <v>0.93034507523172583</v>
      </c>
      <c r="AU616" s="270">
        <f t="shared" si="457"/>
        <v>0.93034507523172583</v>
      </c>
      <c r="AV616" s="270">
        <f t="shared" si="457"/>
        <v>0.93034507523172583</v>
      </c>
      <c r="AW616" s="270">
        <f t="shared" si="457"/>
        <v>0.93034507523172583</v>
      </c>
      <c r="AX616" s="270">
        <f t="shared" si="457"/>
        <v>0.93034507523172583</v>
      </c>
      <c r="AY616" s="270">
        <f t="shared" si="457"/>
        <v>0.93034507523172583</v>
      </c>
      <c r="AZ616" s="270">
        <f t="shared" si="457"/>
        <v>0.93034507523172583</v>
      </c>
      <c r="BA616" s="270">
        <f t="shared" si="457"/>
        <v>0.93034507523172583</v>
      </c>
      <c r="BB616" s="270">
        <f t="shared" si="457"/>
        <v>0.93034507523172583</v>
      </c>
      <c r="BC616" s="270">
        <f t="shared" si="457"/>
        <v>0.93034507523172583</v>
      </c>
      <c r="BD616" s="270">
        <f t="shared" si="457"/>
        <v>0.93034507523172583</v>
      </c>
      <c r="BE616" s="270">
        <f t="shared" si="457"/>
        <v>0.93034507523172583</v>
      </c>
      <c r="BF616" s="270">
        <f t="shared" si="457"/>
        <v>0.93034507523172583</v>
      </c>
      <c r="BG616" s="270">
        <f t="shared" si="457"/>
        <v>0.93034507523172583</v>
      </c>
      <c r="BH616" s="270">
        <f t="shared" si="457"/>
        <v>0.93034507523172583</v>
      </c>
      <c r="BI616" s="270">
        <f t="shared" si="457"/>
        <v>0.93034507523172583</v>
      </c>
      <c r="BJ616" s="270">
        <f t="shared" si="457"/>
        <v>0.93034507523172583</v>
      </c>
      <c r="BK616" s="270">
        <f t="shared" si="457"/>
        <v>0.93034507523172583</v>
      </c>
      <c r="BL616" s="270">
        <f t="shared" si="457"/>
        <v>0.93034507523172583</v>
      </c>
      <c r="BM616" s="270">
        <f t="shared" si="457"/>
        <v>0.93034507523172583</v>
      </c>
      <c r="BN616" s="270">
        <f t="shared" si="457"/>
        <v>0.93034507523172583</v>
      </c>
      <c r="BO616" s="270">
        <f>BO615</f>
        <v>0.93034507523172583</v>
      </c>
      <c r="BP616" s="270">
        <f>BP615</f>
        <v>0.93034507523172583</v>
      </c>
      <c r="BR616"/>
      <c r="BS616"/>
    </row>
    <row r="617" spans="1:71" outlineLevel="1">
      <c r="A617" s="280"/>
      <c r="E617" s="51" t="str">
        <v>Fixed Service17</v>
      </c>
      <c r="G617" t="s">
        <v>86</v>
      </c>
      <c r="K617"/>
      <c r="Q617" s="271"/>
      <c r="R617" s="271"/>
      <c r="S617" s="271"/>
      <c r="T617" s="271"/>
      <c r="U617" s="271"/>
      <c r="V617" s="271"/>
      <c r="W617" s="271"/>
      <c r="X617" s="271"/>
      <c r="Y617" s="271"/>
      <c r="Z617" s="271"/>
      <c r="AA617" s="271"/>
      <c r="AB617" s="271"/>
      <c r="AC617" s="271"/>
      <c r="AD617" s="271"/>
      <c r="AE617" s="271"/>
      <c r="AF617" s="271"/>
      <c r="AG617" s="271"/>
      <c r="AH617" s="271"/>
      <c r="AI617" s="271"/>
      <c r="AJ617" s="271"/>
      <c r="AK617" s="271"/>
      <c r="AL617" s="271"/>
      <c r="AM617" s="271"/>
      <c r="AN617" s="271"/>
      <c r="AO617" s="271"/>
      <c r="AP617" s="271"/>
      <c r="AQ617" s="271"/>
      <c r="AR617" s="271"/>
      <c r="AS617" s="271"/>
      <c r="AT617" s="271"/>
      <c r="AU617" s="271"/>
      <c r="AV617" s="271"/>
      <c r="AW617" s="271"/>
      <c r="AX617" s="271"/>
      <c r="AY617" s="271"/>
      <c r="AZ617" s="271"/>
      <c r="BA617" s="271"/>
      <c r="BB617" s="271"/>
      <c r="BC617" s="271"/>
      <c r="BD617" s="271"/>
      <c r="BE617" s="271"/>
      <c r="BF617" s="271"/>
      <c r="BG617" s="271"/>
      <c r="BH617" s="271"/>
      <c r="BI617" s="271"/>
      <c r="BJ617" s="271"/>
      <c r="BK617" s="271"/>
      <c r="BL617" s="271"/>
      <c r="BM617" s="271"/>
      <c r="BN617" s="271"/>
      <c r="BO617" s="271"/>
      <c r="BP617" s="271"/>
      <c r="BR617"/>
      <c r="BS617"/>
    </row>
    <row r="618" spans="1:71" outlineLevel="1">
      <c r="A618" s="280"/>
      <c r="E618" s="51" t="str">
        <v>SMS on-net</v>
      </c>
      <c r="G618" t="s">
        <v>86</v>
      </c>
      <c r="K618"/>
      <c r="Q618" s="268">
        <v>0.995</v>
      </c>
      <c r="R618" s="269">
        <f t="shared" ref="R618:BN620" si="458">Q618</f>
        <v>0.995</v>
      </c>
      <c r="S618" s="269">
        <f t="shared" si="458"/>
        <v>0.995</v>
      </c>
      <c r="T618" s="269">
        <f t="shared" si="458"/>
        <v>0.995</v>
      </c>
      <c r="U618" s="269">
        <f t="shared" si="458"/>
        <v>0.995</v>
      </c>
      <c r="V618" s="269">
        <f t="shared" si="458"/>
        <v>0.995</v>
      </c>
      <c r="W618" s="269">
        <f t="shared" si="458"/>
        <v>0.995</v>
      </c>
      <c r="X618" s="269">
        <f t="shared" si="458"/>
        <v>0.995</v>
      </c>
      <c r="Y618" s="269">
        <f t="shared" si="458"/>
        <v>0.995</v>
      </c>
      <c r="Z618" s="269">
        <f t="shared" si="458"/>
        <v>0.995</v>
      </c>
      <c r="AA618" s="269">
        <f t="shared" si="458"/>
        <v>0.995</v>
      </c>
      <c r="AB618" s="269">
        <f t="shared" si="458"/>
        <v>0.995</v>
      </c>
      <c r="AC618" s="269">
        <f t="shared" si="458"/>
        <v>0.995</v>
      </c>
      <c r="AD618" s="269">
        <f t="shared" si="458"/>
        <v>0.995</v>
      </c>
      <c r="AE618" s="269">
        <f t="shared" si="458"/>
        <v>0.995</v>
      </c>
      <c r="AF618" s="269">
        <f t="shared" si="458"/>
        <v>0.995</v>
      </c>
      <c r="AG618" s="269">
        <f t="shared" si="458"/>
        <v>0.995</v>
      </c>
      <c r="AH618" s="269">
        <f t="shared" si="458"/>
        <v>0.995</v>
      </c>
      <c r="AI618" s="269">
        <f t="shared" si="458"/>
        <v>0.995</v>
      </c>
      <c r="AJ618" s="269">
        <f t="shared" si="458"/>
        <v>0.995</v>
      </c>
      <c r="AK618" s="269">
        <f t="shared" si="458"/>
        <v>0.995</v>
      </c>
      <c r="AL618" s="269">
        <f t="shared" si="458"/>
        <v>0.995</v>
      </c>
      <c r="AM618" s="269">
        <f t="shared" si="458"/>
        <v>0.995</v>
      </c>
      <c r="AN618" s="269">
        <f t="shared" si="458"/>
        <v>0.995</v>
      </c>
      <c r="AO618" s="269">
        <f t="shared" si="458"/>
        <v>0.995</v>
      </c>
      <c r="AP618" s="269">
        <f t="shared" si="458"/>
        <v>0.995</v>
      </c>
      <c r="AQ618" s="269">
        <f t="shared" si="458"/>
        <v>0.995</v>
      </c>
      <c r="AR618" s="269">
        <f t="shared" si="458"/>
        <v>0.995</v>
      </c>
      <c r="AS618" s="269">
        <f t="shared" si="458"/>
        <v>0.995</v>
      </c>
      <c r="AT618" s="269">
        <f t="shared" si="458"/>
        <v>0.995</v>
      </c>
      <c r="AU618" s="269">
        <f t="shared" si="458"/>
        <v>0.995</v>
      </c>
      <c r="AV618" s="269">
        <f t="shared" si="458"/>
        <v>0.995</v>
      </c>
      <c r="AW618" s="269">
        <f t="shared" si="458"/>
        <v>0.995</v>
      </c>
      <c r="AX618" s="269">
        <f t="shared" si="458"/>
        <v>0.995</v>
      </c>
      <c r="AY618" s="269">
        <f t="shared" si="458"/>
        <v>0.995</v>
      </c>
      <c r="AZ618" s="269">
        <f t="shared" si="458"/>
        <v>0.995</v>
      </c>
      <c r="BA618" s="269">
        <f t="shared" si="458"/>
        <v>0.995</v>
      </c>
      <c r="BB618" s="269">
        <f t="shared" si="458"/>
        <v>0.995</v>
      </c>
      <c r="BC618" s="269">
        <f t="shared" si="458"/>
        <v>0.995</v>
      </c>
      <c r="BD618" s="269">
        <f t="shared" si="458"/>
        <v>0.995</v>
      </c>
      <c r="BE618" s="269">
        <f t="shared" si="458"/>
        <v>0.995</v>
      </c>
      <c r="BF618" s="269">
        <f t="shared" si="458"/>
        <v>0.995</v>
      </c>
      <c r="BG618" s="269">
        <f t="shared" si="458"/>
        <v>0.995</v>
      </c>
      <c r="BH618" s="269">
        <f t="shared" si="458"/>
        <v>0.995</v>
      </c>
      <c r="BI618" s="269">
        <f t="shared" si="458"/>
        <v>0.995</v>
      </c>
      <c r="BJ618" s="269">
        <f t="shared" si="458"/>
        <v>0.995</v>
      </c>
      <c r="BK618" s="269">
        <f t="shared" si="458"/>
        <v>0.995</v>
      </c>
      <c r="BL618" s="269">
        <f t="shared" si="458"/>
        <v>0.995</v>
      </c>
      <c r="BM618" s="269">
        <f t="shared" si="458"/>
        <v>0.995</v>
      </c>
      <c r="BN618" s="269">
        <f t="shared" si="458"/>
        <v>0.995</v>
      </c>
      <c r="BO618" s="269">
        <f t="shared" ref="BO618:BP620" si="459">BN618</f>
        <v>0.995</v>
      </c>
      <c r="BP618" s="269">
        <f t="shared" si="459"/>
        <v>0.995</v>
      </c>
      <c r="BR618"/>
      <c r="BS618"/>
    </row>
    <row r="619" spans="1:71" outlineLevel="1">
      <c r="A619" s="280"/>
      <c r="E619" s="51" t="str">
        <v>SMS salientes</v>
      </c>
      <c r="G619" t="s">
        <v>86</v>
      </c>
      <c r="K619"/>
      <c r="Q619" s="268">
        <v>0.92</v>
      </c>
      <c r="R619" s="269">
        <f t="shared" si="458"/>
        <v>0.92</v>
      </c>
      <c r="S619" s="269">
        <f t="shared" si="458"/>
        <v>0.92</v>
      </c>
      <c r="T619" s="269">
        <f t="shared" si="458"/>
        <v>0.92</v>
      </c>
      <c r="U619" s="269">
        <f t="shared" si="458"/>
        <v>0.92</v>
      </c>
      <c r="V619" s="269">
        <f t="shared" si="458"/>
        <v>0.92</v>
      </c>
      <c r="W619" s="269">
        <f t="shared" si="458"/>
        <v>0.92</v>
      </c>
      <c r="X619" s="269">
        <f t="shared" si="458"/>
        <v>0.92</v>
      </c>
      <c r="Y619" s="269">
        <f t="shared" si="458"/>
        <v>0.92</v>
      </c>
      <c r="Z619" s="269">
        <f t="shared" si="458"/>
        <v>0.92</v>
      </c>
      <c r="AA619" s="269">
        <f t="shared" si="458"/>
        <v>0.92</v>
      </c>
      <c r="AB619" s="269">
        <f t="shared" si="458"/>
        <v>0.92</v>
      </c>
      <c r="AC619" s="269">
        <f t="shared" si="458"/>
        <v>0.92</v>
      </c>
      <c r="AD619" s="269">
        <f t="shared" si="458"/>
        <v>0.92</v>
      </c>
      <c r="AE619" s="269">
        <f t="shared" si="458"/>
        <v>0.92</v>
      </c>
      <c r="AF619" s="269">
        <f t="shared" si="458"/>
        <v>0.92</v>
      </c>
      <c r="AG619" s="269">
        <f t="shared" si="458"/>
        <v>0.92</v>
      </c>
      <c r="AH619" s="269">
        <f t="shared" si="458"/>
        <v>0.92</v>
      </c>
      <c r="AI619" s="269">
        <f t="shared" si="458"/>
        <v>0.92</v>
      </c>
      <c r="AJ619" s="269">
        <f t="shared" si="458"/>
        <v>0.92</v>
      </c>
      <c r="AK619" s="269">
        <f t="shared" si="458"/>
        <v>0.92</v>
      </c>
      <c r="AL619" s="269">
        <f t="shared" si="458"/>
        <v>0.92</v>
      </c>
      <c r="AM619" s="269">
        <f t="shared" si="458"/>
        <v>0.92</v>
      </c>
      <c r="AN619" s="269">
        <f t="shared" si="458"/>
        <v>0.92</v>
      </c>
      <c r="AO619" s="269">
        <f t="shared" si="458"/>
        <v>0.92</v>
      </c>
      <c r="AP619" s="269">
        <f t="shared" si="458"/>
        <v>0.92</v>
      </c>
      <c r="AQ619" s="269">
        <f t="shared" si="458"/>
        <v>0.92</v>
      </c>
      <c r="AR619" s="269">
        <f t="shared" si="458"/>
        <v>0.92</v>
      </c>
      <c r="AS619" s="269">
        <f t="shared" si="458"/>
        <v>0.92</v>
      </c>
      <c r="AT619" s="269">
        <f t="shared" si="458"/>
        <v>0.92</v>
      </c>
      <c r="AU619" s="269">
        <f t="shared" si="458"/>
        <v>0.92</v>
      </c>
      <c r="AV619" s="269">
        <f t="shared" si="458"/>
        <v>0.92</v>
      </c>
      <c r="AW619" s="269">
        <f t="shared" si="458"/>
        <v>0.92</v>
      </c>
      <c r="AX619" s="269">
        <f t="shared" si="458"/>
        <v>0.92</v>
      </c>
      <c r="AY619" s="269">
        <f t="shared" si="458"/>
        <v>0.92</v>
      </c>
      <c r="AZ619" s="269">
        <f t="shared" si="458"/>
        <v>0.92</v>
      </c>
      <c r="BA619" s="269">
        <f t="shared" si="458"/>
        <v>0.92</v>
      </c>
      <c r="BB619" s="269">
        <f t="shared" si="458"/>
        <v>0.92</v>
      </c>
      <c r="BC619" s="269">
        <f t="shared" si="458"/>
        <v>0.92</v>
      </c>
      <c r="BD619" s="269">
        <f t="shared" si="458"/>
        <v>0.92</v>
      </c>
      <c r="BE619" s="269">
        <f t="shared" si="458"/>
        <v>0.92</v>
      </c>
      <c r="BF619" s="269">
        <f t="shared" si="458"/>
        <v>0.92</v>
      </c>
      <c r="BG619" s="269">
        <f t="shared" si="458"/>
        <v>0.92</v>
      </c>
      <c r="BH619" s="269">
        <f t="shared" si="458"/>
        <v>0.92</v>
      </c>
      <c r="BI619" s="269">
        <f t="shared" si="458"/>
        <v>0.92</v>
      </c>
      <c r="BJ619" s="269">
        <f t="shared" si="458"/>
        <v>0.92</v>
      </c>
      <c r="BK619" s="269">
        <f t="shared" si="458"/>
        <v>0.92</v>
      </c>
      <c r="BL619" s="269">
        <f t="shared" si="458"/>
        <v>0.92</v>
      </c>
      <c r="BM619" s="269">
        <f t="shared" si="458"/>
        <v>0.92</v>
      </c>
      <c r="BN619" s="269">
        <f t="shared" si="458"/>
        <v>0.92</v>
      </c>
      <c r="BO619" s="269">
        <f t="shared" si="459"/>
        <v>0.92</v>
      </c>
      <c r="BP619" s="269">
        <f t="shared" si="459"/>
        <v>0.92</v>
      </c>
      <c r="BR619"/>
      <c r="BS619"/>
    </row>
    <row r="620" spans="1:71" outlineLevel="1">
      <c r="A620" s="280"/>
      <c r="E620" s="51" t="str">
        <v>SMS entrantes</v>
      </c>
      <c r="G620" t="s">
        <v>86</v>
      </c>
      <c r="K620"/>
      <c r="Q620" s="241">
        <f>$M$1211/SUM($M$1211:$N$1211)</f>
        <v>0.93034507523172583</v>
      </c>
      <c r="R620" s="269">
        <f t="shared" si="458"/>
        <v>0.93034507523172583</v>
      </c>
      <c r="S620" s="269">
        <f t="shared" si="458"/>
        <v>0.93034507523172583</v>
      </c>
      <c r="T620" s="269">
        <f t="shared" si="458"/>
        <v>0.93034507523172583</v>
      </c>
      <c r="U620" s="269">
        <f t="shared" si="458"/>
        <v>0.93034507523172583</v>
      </c>
      <c r="V620" s="269">
        <f t="shared" si="458"/>
        <v>0.93034507523172583</v>
      </c>
      <c r="W620" s="269">
        <f t="shared" si="458"/>
        <v>0.93034507523172583</v>
      </c>
      <c r="X620" s="269">
        <f t="shared" si="458"/>
        <v>0.93034507523172583</v>
      </c>
      <c r="Y620" s="269">
        <f t="shared" si="458"/>
        <v>0.93034507523172583</v>
      </c>
      <c r="Z620" s="269">
        <f t="shared" si="458"/>
        <v>0.93034507523172583</v>
      </c>
      <c r="AA620" s="269">
        <f t="shared" si="458"/>
        <v>0.93034507523172583</v>
      </c>
      <c r="AB620" s="269">
        <f t="shared" si="458"/>
        <v>0.93034507523172583</v>
      </c>
      <c r="AC620" s="269">
        <f t="shared" si="458"/>
        <v>0.93034507523172583</v>
      </c>
      <c r="AD620" s="269">
        <f t="shared" si="458"/>
        <v>0.93034507523172583</v>
      </c>
      <c r="AE620" s="269">
        <f t="shared" si="458"/>
        <v>0.93034507523172583</v>
      </c>
      <c r="AF620" s="269">
        <f t="shared" si="458"/>
        <v>0.93034507523172583</v>
      </c>
      <c r="AG620" s="269">
        <f t="shared" si="458"/>
        <v>0.93034507523172583</v>
      </c>
      <c r="AH620" s="269">
        <f t="shared" si="458"/>
        <v>0.93034507523172583</v>
      </c>
      <c r="AI620" s="269">
        <f t="shared" si="458"/>
        <v>0.93034507523172583</v>
      </c>
      <c r="AJ620" s="269">
        <f t="shared" si="458"/>
        <v>0.93034507523172583</v>
      </c>
      <c r="AK620" s="269">
        <f t="shared" si="458"/>
        <v>0.93034507523172583</v>
      </c>
      <c r="AL620" s="269">
        <f t="shared" si="458"/>
        <v>0.93034507523172583</v>
      </c>
      <c r="AM620" s="269">
        <f t="shared" si="458"/>
        <v>0.93034507523172583</v>
      </c>
      <c r="AN620" s="269">
        <f t="shared" si="458"/>
        <v>0.93034507523172583</v>
      </c>
      <c r="AO620" s="269">
        <f t="shared" si="458"/>
        <v>0.93034507523172583</v>
      </c>
      <c r="AP620" s="269">
        <f t="shared" si="458"/>
        <v>0.93034507523172583</v>
      </c>
      <c r="AQ620" s="269">
        <f t="shared" si="458"/>
        <v>0.93034507523172583</v>
      </c>
      <c r="AR620" s="269">
        <f t="shared" si="458"/>
        <v>0.93034507523172583</v>
      </c>
      <c r="AS620" s="269">
        <f t="shared" si="458"/>
        <v>0.93034507523172583</v>
      </c>
      <c r="AT620" s="269">
        <f t="shared" si="458"/>
        <v>0.93034507523172583</v>
      </c>
      <c r="AU620" s="269">
        <f t="shared" si="458"/>
        <v>0.93034507523172583</v>
      </c>
      <c r="AV620" s="269">
        <f t="shared" si="458"/>
        <v>0.93034507523172583</v>
      </c>
      <c r="AW620" s="269">
        <f t="shared" si="458"/>
        <v>0.93034507523172583</v>
      </c>
      <c r="AX620" s="269">
        <f t="shared" si="458"/>
        <v>0.93034507523172583</v>
      </c>
      <c r="AY620" s="269">
        <f t="shared" si="458"/>
        <v>0.93034507523172583</v>
      </c>
      <c r="AZ620" s="269">
        <f t="shared" si="458"/>
        <v>0.93034507523172583</v>
      </c>
      <c r="BA620" s="269">
        <f t="shared" si="458"/>
        <v>0.93034507523172583</v>
      </c>
      <c r="BB620" s="269">
        <f t="shared" si="458"/>
        <v>0.93034507523172583</v>
      </c>
      <c r="BC620" s="269">
        <f t="shared" si="458"/>
        <v>0.93034507523172583</v>
      </c>
      <c r="BD620" s="269">
        <f t="shared" si="458"/>
        <v>0.93034507523172583</v>
      </c>
      <c r="BE620" s="269">
        <f t="shared" si="458"/>
        <v>0.93034507523172583</v>
      </c>
      <c r="BF620" s="269">
        <f t="shared" si="458"/>
        <v>0.93034507523172583</v>
      </c>
      <c r="BG620" s="269">
        <f t="shared" si="458"/>
        <v>0.93034507523172583</v>
      </c>
      <c r="BH620" s="269">
        <f t="shared" si="458"/>
        <v>0.93034507523172583</v>
      </c>
      <c r="BI620" s="269">
        <f t="shared" si="458"/>
        <v>0.93034507523172583</v>
      </c>
      <c r="BJ620" s="269">
        <f t="shared" si="458"/>
        <v>0.93034507523172583</v>
      </c>
      <c r="BK620" s="269">
        <f t="shared" si="458"/>
        <v>0.93034507523172583</v>
      </c>
      <c r="BL620" s="269">
        <f t="shared" si="458"/>
        <v>0.93034507523172583</v>
      </c>
      <c r="BM620" s="269">
        <f t="shared" si="458"/>
        <v>0.93034507523172583</v>
      </c>
      <c r="BN620" s="269">
        <f t="shared" si="458"/>
        <v>0.93034507523172583</v>
      </c>
      <c r="BO620" s="269">
        <f t="shared" si="459"/>
        <v>0.93034507523172583</v>
      </c>
      <c r="BP620" s="269">
        <f t="shared" si="459"/>
        <v>0.93034507523172583</v>
      </c>
      <c r="BR620"/>
      <c r="BS620"/>
    </row>
    <row r="621" spans="1:71" outlineLevel="1">
      <c r="A621" s="280"/>
      <c r="E621" s="51" t="str">
        <v>Fixed Service21</v>
      </c>
      <c r="G621" t="s">
        <v>86</v>
      </c>
      <c r="K621"/>
      <c r="Q621" s="271"/>
      <c r="R621" s="271"/>
      <c r="S621" s="271"/>
      <c r="T621" s="271"/>
      <c r="U621" s="271"/>
      <c r="V621" s="271"/>
      <c r="W621" s="271"/>
      <c r="X621" s="271"/>
      <c r="Y621" s="271"/>
      <c r="Z621" s="271"/>
      <c r="AA621" s="271"/>
      <c r="AB621" s="271"/>
      <c r="AC621" s="271"/>
      <c r="AD621" s="271"/>
      <c r="AE621" s="271"/>
      <c r="AF621" s="271"/>
      <c r="AG621" s="271"/>
      <c r="AH621" s="271"/>
      <c r="AI621" s="271"/>
      <c r="AJ621" s="271"/>
      <c r="AK621" s="271"/>
      <c r="AL621" s="271"/>
      <c r="AM621" s="271"/>
      <c r="AN621" s="271"/>
      <c r="AO621" s="271"/>
      <c r="AP621" s="271"/>
      <c r="AQ621" s="271"/>
      <c r="AR621" s="271"/>
      <c r="AS621" s="271"/>
      <c r="AT621" s="271"/>
      <c r="AU621" s="271"/>
      <c r="AV621" s="271"/>
      <c r="AW621" s="271"/>
      <c r="AX621" s="271"/>
      <c r="AY621" s="271"/>
      <c r="AZ621" s="271"/>
      <c r="BA621" s="271"/>
      <c r="BB621" s="271"/>
      <c r="BC621" s="271"/>
      <c r="BD621" s="271"/>
      <c r="BE621" s="271"/>
      <c r="BF621" s="271"/>
      <c r="BG621" s="271"/>
      <c r="BH621" s="271"/>
      <c r="BI621" s="271"/>
      <c r="BJ621" s="271"/>
      <c r="BK621" s="271"/>
      <c r="BL621" s="271"/>
      <c r="BM621" s="271"/>
      <c r="BN621" s="271"/>
      <c r="BO621" s="271"/>
      <c r="BP621" s="271"/>
      <c r="BR621"/>
      <c r="BS621"/>
    </row>
    <row r="622" spans="1:71" outlineLevel="1">
      <c r="A622" s="280"/>
      <c r="E622" s="51" t="str">
        <v>Enlaces dedicados</v>
      </c>
      <c r="G622" t="s">
        <v>86</v>
      </c>
      <c r="K622"/>
      <c r="Q622" s="268">
        <v>0.99</v>
      </c>
      <c r="R622" s="269">
        <f t="shared" ref="R622:BN623" si="460">Q622</f>
        <v>0.99</v>
      </c>
      <c r="S622" s="269">
        <f t="shared" si="460"/>
        <v>0.99</v>
      </c>
      <c r="T622" s="269">
        <f t="shared" si="460"/>
        <v>0.99</v>
      </c>
      <c r="U622" s="269">
        <f t="shared" si="460"/>
        <v>0.99</v>
      </c>
      <c r="V622" s="269">
        <f t="shared" si="460"/>
        <v>0.99</v>
      </c>
      <c r="W622" s="269">
        <f t="shared" si="460"/>
        <v>0.99</v>
      </c>
      <c r="X622" s="269">
        <f t="shared" si="460"/>
        <v>0.99</v>
      </c>
      <c r="Y622" s="269">
        <f t="shared" si="460"/>
        <v>0.99</v>
      </c>
      <c r="Z622" s="269">
        <f t="shared" si="460"/>
        <v>0.99</v>
      </c>
      <c r="AA622" s="269">
        <f t="shared" si="460"/>
        <v>0.99</v>
      </c>
      <c r="AB622" s="269">
        <f t="shared" si="460"/>
        <v>0.99</v>
      </c>
      <c r="AC622" s="269">
        <f t="shared" si="460"/>
        <v>0.99</v>
      </c>
      <c r="AD622" s="269">
        <f t="shared" si="460"/>
        <v>0.99</v>
      </c>
      <c r="AE622" s="269">
        <f t="shared" si="460"/>
        <v>0.99</v>
      </c>
      <c r="AF622" s="269">
        <f t="shared" si="460"/>
        <v>0.99</v>
      </c>
      <c r="AG622" s="269">
        <f t="shared" si="460"/>
        <v>0.99</v>
      </c>
      <c r="AH622" s="269">
        <f t="shared" si="460"/>
        <v>0.99</v>
      </c>
      <c r="AI622" s="269">
        <f t="shared" si="460"/>
        <v>0.99</v>
      </c>
      <c r="AJ622" s="269">
        <f t="shared" si="460"/>
        <v>0.99</v>
      </c>
      <c r="AK622" s="269">
        <f t="shared" si="460"/>
        <v>0.99</v>
      </c>
      <c r="AL622" s="269">
        <f t="shared" si="460"/>
        <v>0.99</v>
      </c>
      <c r="AM622" s="269">
        <f t="shared" si="460"/>
        <v>0.99</v>
      </c>
      <c r="AN622" s="269">
        <f t="shared" si="460"/>
        <v>0.99</v>
      </c>
      <c r="AO622" s="269">
        <f t="shared" si="460"/>
        <v>0.99</v>
      </c>
      <c r="AP622" s="269">
        <f t="shared" si="460"/>
        <v>0.99</v>
      </c>
      <c r="AQ622" s="269">
        <f t="shared" si="460"/>
        <v>0.99</v>
      </c>
      <c r="AR622" s="269">
        <f t="shared" si="460"/>
        <v>0.99</v>
      </c>
      <c r="AS622" s="269">
        <f t="shared" si="460"/>
        <v>0.99</v>
      </c>
      <c r="AT622" s="269">
        <f t="shared" si="460"/>
        <v>0.99</v>
      </c>
      <c r="AU622" s="269">
        <f t="shared" si="460"/>
        <v>0.99</v>
      </c>
      <c r="AV622" s="269">
        <f t="shared" si="460"/>
        <v>0.99</v>
      </c>
      <c r="AW622" s="269">
        <f t="shared" si="460"/>
        <v>0.99</v>
      </c>
      <c r="AX622" s="269">
        <f t="shared" si="460"/>
        <v>0.99</v>
      </c>
      <c r="AY622" s="269">
        <f t="shared" si="460"/>
        <v>0.99</v>
      </c>
      <c r="AZ622" s="269">
        <f t="shared" si="460"/>
        <v>0.99</v>
      </c>
      <c r="BA622" s="269">
        <f t="shared" si="460"/>
        <v>0.99</v>
      </c>
      <c r="BB622" s="269">
        <f t="shared" si="460"/>
        <v>0.99</v>
      </c>
      <c r="BC622" s="269">
        <f t="shared" si="460"/>
        <v>0.99</v>
      </c>
      <c r="BD622" s="269">
        <f t="shared" si="460"/>
        <v>0.99</v>
      </c>
      <c r="BE622" s="269">
        <f t="shared" si="460"/>
        <v>0.99</v>
      </c>
      <c r="BF622" s="269">
        <f t="shared" si="460"/>
        <v>0.99</v>
      </c>
      <c r="BG622" s="269">
        <f t="shared" si="460"/>
        <v>0.99</v>
      </c>
      <c r="BH622" s="269">
        <f t="shared" si="460"/>
        <v>0.99</v>
      </c>
      <c r="BI622" s="269">
        <f t="shared" si="460"/>
        <v>0.99</v>
      </c>
      <c r="BJ622" s="269">
        <f t="shared" si="460"/>
        <v>0.99</v>
      </c>
      <c r="BK622" s="269">
        <f t="shared" si="460"/>
        <v>0.99</v>
      </c>
      <c r="BL622" s="269">
        <f t="shared" si="460"/>
        <v>0.99</v>
      </c>
      <c r="BM622" s="269">
        <f t="shared" si="460"/>
        <v>0.99</v>
      </c>
      <c r="BN622" s="269">
        <f t="shared" si="460"/>
        <v>0.99</v>
      </c>
      <c r="BO622" s="269">
        <f>BN622</f>
        <v>0.99</v>
      </c>
      <c r="BP622" s="269">
        <f>BO622</f>
        <v>0.99</v>
      </c>
      <c r="BR622"/>
      <c r="BS622"/>
    </row>
    <row r="623" spans="1:71" outlineLevel="1">
      <c r="A623" s="280"/>
      <c r="E623" s="51" t="str">
        <v>xDSL propio (líneas)</v>
      </c>
      <c r="G623" t="s">
        <v>86</v>
      </c>
      <c r="K623"/>
      <c r="Q623" s="241">
        <f>$O$1211/SUM($O$1211:$P$1211)</f>
        <v>0.97932753013929186</v>
      </c>
      <c r="R623" s="269">
        <f t="shared" si="460"/>
        <v>0.97932753013929186</v>
      </c>
      <c r="S623" s="269">
        <f t="shared" si="460"/>
        <v>0.97932753013929186</v>
      </c>
      <c r="T623" s="269">
        <f t="shared" si="460"/>
        <v>0.97932753013929186</v>
      </c>
      <c r="U623" s="269">
        <f t="shared" si="460"/>
        <v>0.97932753013929186</v>
      </c>
      <c r="V623" s="269">
        <f t="shared" si="460"/>
        <v>0.97932753013929186</v>
      </c>
      <c r="W623" s="269">
        <f t="shared" si="460"/>
        <v>0.97932753013929186</v>
      </c>
      <c r="X623" s="269">
        <f t="shared" si="460"/>
        <v>0.97932753013929186</v>
      </c>
      <c r="Y623" s="269">
        <f t="shared" si="460"/>
        <v>0.97932753013929186</v>
      </c>
      <c r="Z623" s="269">
        <f t="shared" si="460"/>
        <v>0.97932753013929186</v>
      </c>
      <c r="AA623" s="269">
        <f t="shared" si="460"/>
        <v>0.97932753013929186</v>
      </c>
      <c r="AB623" s="269">
        <f t="shared" si="460"/>
        <v>0.97932753013929186</v>
      </c>
      <c r="AC623" s="269">
        <f t="shared" si="460"/>
        <v>0.97932753013929186</v>
      </c>
      <c r="AD623" s="269">
        <f t="shared" si="460"/>
        <v>0.97932753013929186</v>
      </c>
      <c r="AE623" s="269">
        <f t="shared" si="460"/>
        <v>0.97932753013929186</v>
      </c>
      <c r="AF623" s="269">
        <f t="shared" si="460"/>
        <v>0.97932753013929186</v>
      </c>
      <c r="AG623" s="269">
        <f t="shared" si="460"/>
        <v>0.97932753013929186</v>
      </c>
      <c r="AH623" s="269">
        <f t="shared" si="460"/>
        <v>0.97932753013929186</v>
      </c>
      <c r="AI623" s="269">
        <f t="shared" si="460"/>
        <v>0.97932753013929186</v>
      </c>
      <c r="AJ623" s="269">
        <f t="shared" si="460"/>
        <v>0.97932753013929186</v>
      </c>
      <c r="AK623" s="269">
        <f t="shared" si="460"/>
        <v>0.97932753013929186</v>
      </c>
      <c r="AL623" s="269">
        <f t="shared" si="460"/>
        <v>0.97932753013929186</v>
      </c>
      <c r="AM623" s="269">
        <f t="shared" si="460"/>
        <v>0.97932753013929186</v>
      </c>
      <c r="AN623" s="269">
        <f t="shared" si="460"/>
        <v>0.97932753013929186</v>
      </c>
      <c r="AO623" s="269">
        <f t="shared" si="460"/>
        <v>0.97932753013929186</v>
      </c>
      <c r="AP623" s="269">
        <f t="shared" si="460"/>
        <v>0.97932753013929186</v>
      </c>
      <c r="AQ623" s="269">
        <f t="shared" si="460"/>
        <v>0.97932753013929186</v>
      </c>
      <c r="AR623" s="269">
        <f t="shared" si="460"/>
        <v>0.97932753013929186</v>
      </c>
      <c r="AS623" s="269">
        <f t="shared" si="460"/>
        <v>0.97932753013929186</v>
      </c>
      <c r="AT623" s="269">
        <f t="shared" si="460"/>
        <v>0.97932753013929186</v>
      </c>
      <c r="AU623" s="269">
        <f t="shared" si="460"/>
        <v>0.97932753013929186</v>
      </c>
      <c r="AV623" s="269">
        <f t="shared" si="460"/>
        <v>0.97932753013929186</v>
      </c>
      <c r="AW623" s="269">
        <f t="shared" si="460"/>
        <v>0.97932753013929186</v>
      </c>
      <c r="AX623" s="269">
        <f t="shared" si="460"/>
        <v>0.97932753013929186</v>
      </c>
      <c r="AY623" s="269">
        <f t="shared" si="460"/>
        <v>0.97932753013929186</v>
      </c>
      <c r="AZ623" s="269">
        <f t="shared" si="460"/>
        <v>0.97932753013929186</v>
      </c>
      <c r="BA623" s="269">
        <f t="shared" si="460"/>
        <v>0.97932753013929186</v>
      </c>
      <c r="BB623" s="269">
        <f t="shared" si="460"/>
        <v>0.97932753013929186</v>
      </c>
      <c r="BC623" s="269">
        <f t="shared" si="460"/>
        <v>0.97932753013929186</v>
      </c>
      <c r="BD623" s="269">
        <f t="shared" si="460"/>
        <v>0.97932753013929186</v>
      </c>
      <c r="BE623" s="269">
        <f t="shared" si="460"/>
        <v>0.97932753013929186</v>
      </c>
      <c r="BF623" s="269">
        <f t="shared" si="460"/>
        <v>0.97932753013929186</v>
      </c>
      <c r="BG623" s="269">
        <f t="shared" si="460"/>
        <v>0.97932753013929186</v>
      </c>
      <c r="BH623" s="269">
        <f t="shared" si="460"/>
        <v>0.97932753013929186</v>
      </c>
      <c r="BI623" s="269">
        <f t="shared" si="460"/>
        <v>0.97932753013929186</v>
      </c>
      <c r="BJ623" s="269">
        <f t="shared" si="460"/>
        <v>0.97932753013929186</v>
      </c>
      <c r="BK623" s="269">
        <f t="shared" si="460"/>
        <v>0.97932753013929186</v>
      </c>
      <c r="BL623" s="269">
        <f t="shared" si="460"/>
        <v>0.97932753013929186</v>
      </c>
      <c r="BM623" s="269">
        <f t="shared" si="460"/>
        <v>0.97932753013929186</v>
      </c>
      <c r="BN623" s="269">
        <f t="shared" si="460"/>
        <v>0.97932753013929186</v>
      </c>
      <c r="BO623" s="269">
        <f>BN623</f>
        <v>0.97932753013929186</v>
      </c>
      <c r="BP623" s="269">
        <f>BO623</f>
        <v>0.97932753013929186</v>
      </c>
      <c r="BR623"/>
      <c r="BS623"/>
    </row>
    <row r="624" spans="1:71" outlineLevel="1">
      <c r="A624" s="280"/>
      <c r="E624" s="51" t="str">
        <v>xDSL propio (contendido)</v>
      </c>
      <c r="G624" t="s">
        <v>86</v>
      </c>
      <c r="K624"/>
      <c r="Q624" s="268">
        <v>0.99</v>
      </c>
      <c r="R624" s="270">
        <f t="shared" ref="R624:BN626" si="461">R623</f>
        <v>0.97932753013929186</v>
      </c>
      <c r="S624" s="270">
        <f t="shared" si="461"/>
        <v>0.97932753013929186</v>
      </c>
      <c r="T624" s="270">
        <f t="shared" si="461"/>
        <v>0.97932753013929186</v>
      </c>
      <c r="U624" s="270">
        <f t="shared" si="461"/>
        <v>0.97932753013929186</v>
      </c>
      <c r="V624" s="270">
        <f t="shared" si="461"/>
        <v>0.97932753013929186</v>
      </c>
      <c r="W624" s="270">
        <f t="shared" si="461"/>
        <v>0.97932753013929186</v>
      </c>
      <c r="X624" s="270">
        <f t="shared" si="461"/>
        <v>0.97932753013929186</v>
      </c>
      <c r="Y624" s="270">
        <f t="shared" si="461"/>
        <v>0.97932753013929186</v>
      </c>
      <c r="Z624" s="270">
        <f t="shared" si="461"/>
        <v>0.97932753013929186</v>
      </c>
      <c r="AA624" s="270">
        <f t="shared" si="461"/>
        <v>0.97932753013929186</v>
      </c>
      <c r="AB624" s="270">
        <f t="shared" si="461"/>
        <v>0.97932753013929186</v>
      </c>
      <c r="AC624" s="270">
        <f t="shared" si="461"/>
        <v>0.97932753013929186</v>
      </c>
      <c r="AD624" s="270">
        <f t="shared" si="461"/>
        <v>0.97932753013929186</v>
      </c>
      <c r="AE624" s="270">
        <f t="shared" si="461"/>
        <v>0.97932753013929186</v>
      </c>
      <c r="AF624" s="270">
        <f t="shared" si="461"/>
        <v>0.97932753013929186</v>
      </c>
      <c r="AG624" s="270">
        <f t="shared" si="461"/>
        <v>0.97932753013929186</v>
      </c>
      <c r="AH624" s="270">
        <f t="shared" si="461"/>
        <v>0.97932753013929186</v>
      </c>
      <c r="AI624" s="270">
        <f t="shared" si="461"/>
        <v>0.97932753013929186</v>
      </c>
      <c r="AJ624" s="270">
        <f t="shared" si="461"/>
        <v>0.97932753013929186</v>
      </c>
      <c r="AK624" s="270">
        <f t="shared" si="461"/>
        <v>0.97932753013929186</v>
      </c>
      <c r="AL624" s="270">
        <f t="shared" si="461"/>
        <v>0.97932753013929186</v>
      </c>
      <c r="AM624" s="270">
        <f t="shared" si="461"/>
        <v>0.97932753013929186</v>
      </c>
      <c r="AN624" s="270">
        <f t="shared" si="461"/>
        <v>0.97932753013929186</v>
      </c>
      <c r="AO624" s="270">
        <f t="shared" si="461"/>
        <v>0.97932753013929186</v>
      </c>
      <c r="AP624" s="270">
        <f t="shared" si="461"/>
        <v>0.97932753013929186</v>
      </c>
      <c r="AQ624" s="270">
        <f t="shared" si="461"/>
        <v>0.97932753013929186</v>
      </c>
      <c r="AR624" s="270">
        <f t="shared" si="461"/>
        <v>0.97932753013929186</v>
      </c>
      <c r="AS624" s="270">
        <f t="shared" si="461"/>
        <v>0.97932753013929186</v>
      </c>
      <c r="AT624" s="270">
        <f t="shared" si="461"/>
        <v>0.97932753013929186</v>
      </c>
      <c r="AU624" s="270">
        <f t="shared" si="461"/>
        <v>0.97932753013929186</v>
      </c>
      <c r="AV624" s="270">
        <f t="shared" si="461"/>
        <v>0.97932753013929186</v>
      </c>
      <c r="AW624" s="270">
        <f t="shared" si="461"/>
        <v>0.97932753013929186</v>
      </c>
      <c r="AX624" s="270">
        <f t="shared" si="461"/>
        <v>0.97932753013929186</v>
      </c>
      <c r="AY624" s="270">
        <f t="shared" si="461"/>
        <v>0.97932753013929186</v>
      </c>
      <c r="AZ624" s="270">
        <f t="shared" si="461"/>
        <v>0.97932753013929186</v>
      </c>
      <c r="BA624" s="270">
        <f t="shared" si="461"/>
        <v>0.97932753013929186</v>
      </c>
      <c r="BB624" s="270">
        <f t="shared" si="461"/>
        <v>0.97932753013929186</v>
      </c>
      <c r="BC624" s="270">
        <f t="shared" si="461"/>
        <v>0.97932753013929186</v>
      </c>
      <c r="BD624" s="270">
        <f t="shared" si="461"/>
        <v>0.97932753013929186</v>
      </c>
      <c r="BE624" s="270">
        <f t="shared" si="461"/>
        <v>0.97932753013929186</v>
      </c>
      <c r="BF624" s="270">
        <f t="shared" si="461"/>
        <v>0.97932753013929186</v>
      </c>
      <c r="BG624" s="270">
        <f t="shared" si="461"/>
        <v>0.97932753013929186</v>
      </c>
      <c r="BH624" s="270">
        <f t="shared" si="461"/>
        <v>0.97932753013929186</v>
      </c>
      <c r="BI624" s="270">
        <f t="shared" si="461"/>
        <v>0.97932753013929186</v>
      </c>
      <c r="BJ624" s="270">
        <f t="shared" si="461"/>
        <v>0.97932753013929186</v>
      </c>
      <c r="BK624" s="270">
        <f t="shared" si="461"/>
        <v>0.97932753013929186</v>
      </c>
      <c r="BL624" s="270">
        <f t="shared" si="461"/>
        <v>0.97932753013929186</v>
      </c>
      <c r="BM624" s="270">
        <f t="shared" si="461"/>
        <v>0.97932753013929186</v>
      </c>
      <c r="BN624" s="270">
        <f t="shared" si="461"/>
        <v>0.97932753013929186</v>
      </c>
      <c r="BO624" s="270">
        <f t="shared" ref="BO624:BP626" si="462">BO623</f>
        <v>0.97932753013929186</v>
      </c>
      <c r="BP624" s="270">
        <f t="shared" si="462"/>
        <v>0.97932753013929186</v>
      </c>
      <c r="BR624"/>
      <c r="BS624"/>
    </row>
    <row r="625" spans="1:72" outlineLevel="1">
      <c r="A625" s="280"/>
      <c r="E625" s="51" t="str">
        <v>xDSL ajeno (líneas)</v>
      </c>
      <c r="G625" t="s">
        <v>86</v>
      </c>
      <c r="K625"/>
      <c r="Q625" s="270">
        <f>Q623</f>
        <v>0.97932753013929186</v>
      </c>
      <c r="R625" s="270">
        <f t="shared" si="461"/>
        <v>0.97932753013929186</v>
      </c>
      <c r="S625" s="270">
        <f t="shared" si="461"/>
        <v>0.97932753013929186</v>
      </c>
      <c r="T625" s="270">
        <f t="shared" si="461"/>
        <v>0.97932753013929186</v>
      </c>
      <c r="U625" s="270">
        <f t="shared" si="461"/>
        <v>0.97932753013929186</v>
      </c>
      <c r="V625" s="270">
        <f t="shared" si="461"/>
        <v>0.97932753013929186</v>
      </c>
      <c r="W625" s="270">
        <f t="shared" si="461"/>
        <v>0.97932753013929186</v>
      </c>
      <c r="X625" s="270">
        <f t="shared" si="461"/>
        <v>0.97932753013929186</v>
      </c>
      <c r="Y625" s="270">
        <f t="shared" si="461"/>
        <v>0.97932753013929186</v>
      </c>
      <c r="Z625" s="270">
        <f t="shared" si="461"/>
        <v>0.97932753013929186</v>
      </c>
      <c r="AA625" s="270">
        <f t="shared" si="461"/>
        <v>0.97932753013929186</v>
      </c>
      <c r="AB625" s="270">
        <f t="shared" si="461"/>
        <v>0.97932753013929186</v>
      </c>
      <c r="AC625" s="270">
        <f t="shared" si="461"/>
        <v>0.97932753013929186</v>
      </c>
      <c r="AD625" s="270">
        <f t="shared" si="461"/>
        <v>0.97932753013929186</v>
      </c>
      <c r="AE625" s="270">
        <f t="shared" si="461"/>
        <v>0.97932753013929186</v>
      </c>
      <c r="AF625" s="270">
        <f t="shared" si="461"/>
        <v>0.97932753013929186</v>
      </c>
      <c r="AG625" s="270">
        <f t="shared" si="461"/>
        <v>0.97932753013929186</v>
      </c>
      <c r="AH625" s="270">
        <f t="shared" si="461"/>
        <v>0.97932753013929186</v>
      </c>
      <c r="AI625" s="270">
        <f t="shared" si="461"/>
        <v>0.97932753013929186</v>
      </c>
      <c r="AJ625" s="270">
        <f t="shared" si="461"/>
        <v>0.97932753013929186</v>
      </c>
      <c r="AK625" s="270">
        <f t="shared" si="461"/>
        <v>0.97932753013929186</v>
      </c>
      <c r="AL625" s="270">
        <f t="shared" si="461"/>
        <v>0.97932753013929186</v>
      </c>
      <c r="AM625" s="270">
        <f t="shared" si="461"/>
        <v>0.97932753013929186</v>
      </c>
      <c r="AN625" s="270">
        <f t="shared" si="461"/>
        <v>0.97932753013929186</v>
      </c>
      <c r="AO625" s="270">
        <f t="shared" si="461"/>
        <v>0.97932753013929186</v>
      </c>
      <c r="AP625" s="270">
        <f t="shared" si="461"/>
        <v>0.97932753013929186</v>
      </c>
      <c r="AQ625" s="270">
        <f t="shared" si="461"/>
        <v>0.97932753013929186</v>
      </c>
      <c r="AR625" s="270">
        <f t="shared" si="461"/>
        <v>0.97932753013929186</v>
      </c>
      <c r="AS625" s="270">
        <f t="shared" si="461"/>
        <v>0.97932753013929186</v>
      </c>
      <c r="AT625" s="270">
        <f t="shared" si="461"/>
        <v>0.97932753013929186</v>
      </c>
      <c r="AU625" s="270">
        <f t="shared" si="461"/>
        <v>0.97932753013929186</v>
      </c>
      <c r="AV625" s="270">
        <f t="shared" si="461"/>
        <v>0.97932753013929186</v>
      </c>
      <c r="AW625" s="270">
        <f t="shared" si="461"/>
        <v>0.97932753013929186</v>
      </c>
      <c r="AX625" s="270">
        <f t="shared" si="461"/>
        <v>0.97932753013929186</v>
      </c>
      <c r="AY625" s="270">
        <f t="shared" si="461"/>
        <v>0.97932753013929186</v>
      </c>
      <c r="AZ625" s="270">
        <f t="shared" si="461"/>
        <v>0.97932753013929186</v>
      </c>
      <c r="BA625" s="270">
        <f t="shared" si="461"/>
        <v>0.97932753013929186</v>
      </c>
      <c r="BB625" s="270">
        <f t="shared" si="461"/>
        <v>0.97932753013929186</v>
      </c>
      <c r="BC625" s="270">
        <f t="shared" si="461"/>
        <v>0.97932753013929186</v>
      </c>
      <c r="BD625" s="270">
        <f t="shared" si="461"/>
        <v>0.97932753013929186</v>
      </c>
      <c r="BE625" s="270">
        <f t="shared" si="461"/>
        <v>0.97932753013929186</v>
      </c>
      <c r="BF625" s="270">
        <f t="shared" si="461"/>
        <v>0.97932753013929186</v>
      </c>
      <c r="BG625" s="270">
        <f t="shared" si="461"/>
        <v>0.97932753013929186</v>
      </c>
      <c r="BH625" s="270">
        <f t="shared" si="461"/>
        <v>0.97932753013929186</v>
      </c>
      <c r="BI625" s="270">
        <f t="shared" si="461"/>
        <v>0.97932753013929186</v>
      </c>
      <c r="BJ625" s="270">
        <f t="shared" si="461"/>
        <v>0.97932753013929186</v>
      </c>
      <c r="BK625" s="270">
        <f t="shared" si="461"/>
        <v>0.97932753013929186</v>
      </c>
      <c r="BL625" s="270">
        <f t="shared" si="461"/>
        <v>0.97932753013929186</v>
      </c>
      <c r="BM625" s="270">
        <f t="shared" si="461"/>
        <v>0.97932753013929186</v>
      </c>
      <c r="BN625" s="270">
        <f t="shared" si="461"/>
        <v>0.97932753013929186</v>
      </c>
      <c r="BO625" s="270">
        <f t="shared" si="462"/>
        <v>0.97932753013929186</v>
      </c>
      <c r="BP625" s="270">
        <f t="shared" si="462"/>
        <v>0.97932753013929186</v>
      </c>
      <c r="BR625"/>
      <c r="BS625"/>
    </row>
    <row r="626" spans="1:72" outlineLevel="1">
      <c r="A626" s="280"/>
      <c r="E626" s="51" t="str">
        <v>xDSL ajeno (bitstream)</v>
      </c>
      <c r="G626" t="s">
        <v>86</v>
      </c>
      <c r="K626"/>
      <c r="Q626" s="270">
        <f>Q624</f>
        <v>0.99</v>
      </c>
      <c r="R626" s="270">
        <f t="shared" si="461"/>
        <v>0.97932753013929186</v>
      </c>
      <c r="S626" s="270">
        <f t="shared" si="461"/>
        <v>0.97932753013929186</v>
      </c>
      <c r="T626" s="270">
        <f t="shared" si="461"/>
        <v>0.97932753013929186</v>
      </c>
      <c r="U626" s="270">
        <f t="shared" si="461"/>
        <v>0.97932753013929186</v>
      </c>
      <c r="V626" s="270">
        <f t="shared" si="461"/>
        <v>0.97932753013929186</v>
      </c>
      <c r="W626" s="270">
        <f t="shared" si="461"/>
        <v>0.97932753013929186</v>
      </c>
      <c r="X626" s="270">
        <f t="shared" si="461"/>
        <v>0.97932753013929186</v>
      </c>
      <c r="Y626" s="270">
        <f t="shared" si="461"/>
        <v>0.97932753013929186</v>
      </c>
      <c r="Z626" s="270">
        <f t="shared" si="461"/>
        <v>0.97932753013929186</v>
      </c>
      <c r="AA626" s="270">
        <f t="shared" si="461"/>
        <v>0.97932753013929186</v>
      </c>
      <c r="AB626" s="270">
        <f t="shared" si="461"/>
        <v>0.97932753013929186</v>
      </c>
      <c r="AC626" s="270">
        <f t="shared" si="461"/>
        <v>0.97932753013929186</v>
      </c>
      <c r="AD626" s="270">
        <f t="shared" si="461"/>
        <v>0.97932753013929186</v>
      </c>
      <c r="AE626" s="270">
        <f t="shared" si="461"/>
        <v>0.97932753013929186</v>
      </c>
      <c r="AF626" s="270">
        <f t="shared" si="461"/>
        <v>0.97932753013929186</v>
      </c>
      <c r="AG626" s="270">
        <f t="shared" si="461"/>
        <v>0.97932753013929186</v>
      </c>
      <c r="AH626" s="270">
        <f t="shared" si="461"/>
        <v>0.97932753013929186</v>
      </c>
      <c r="AI626" s="270">
        <f t="shared" si="461"/>
        <v>0.97932753013929186</v>
      </c>
      <c r="AJ626" s="270">
        <f t="shared" si="461"/>
        <v>0.97932753013929186</v>
      </c>
      <c r="AK626" s="270">
        <f t="shared" si="461"/>
        <v>0.97932753013929186</v>
      </c>
      <c r="AL626" s="270">
        <f t="shared" si="461"/>
        <v>0.97932753013929186</v>
      </c>
      <c r="AM626" s="270">
        <f t="shared" si="461"/>
        <v>0.97932753013929186</v>
      </c>
      <c r="AN626" s="270">
        <f t="shared" si="461"/>
        <v>0.97932753013929186</v>
      </c>
      <c r="AO626" s="270">
        <f t="shared" si="461"/>
        <v>0.97932753013929186</v>
      </c>
      <c r="AP626" s="270">
        <f t="shared" si="461"/>
        <v>0.97932753013929186</v>
      </c>
      <c r="AQ626" s="270">
        <f t="shared" si="461"/>
        <v>0.97932753013929186</v>
      </c>
      <c r="AR626" s="270">
        <f t="shared" si="461"/>
        <v>0.97932753013929186</v>
      </c>
      <c r="AS626" s="270">
        <f t="shared" si="461"/>
        <v>0.97932753013929186</v>
      </c>
      <c r="AT626" s="270">
        <f t="shared" si="461"/>
        <v>0.97932753013929186</v>
      </c>
      <c r="AU626" s="270">
        <f t="shared" si="461"/>
        <v>0.97932753013929186</v>
      </c>
      <c r="AV626" s="270">
        <f t="shared" si="461"/>
        <v>0.97932753013929186</v>
      </c>
      <c r="AW626" s="270">
        <f t="shared" si="461"/>
        <v>0.97932753013929186</v>
      </c>
      <c r="AX626" s="270">
        <f t="shared" si="461"/>
        <v>0.97932753013929186</v>
      </c>
      <c r="AY626" s="270">
        <f t="shared" si="461"/>
        <v>0.97932753013929186</v>
      </c>
      <c r="AZ626" s="270">
        <f t="shared" si="461"/>
        <v>0.97932753013929186</v>
      </c>
      <c r="BA626" s="270">
        <f t="shared" si="461"/>
        <v>0.97932753013929186</v>
      </c>
      <c r="BB626" s="270">
        <f t="shared" si="461"/>
        <v>0.97932753013929186</v>
      </c>
      <c r="BC626" s="270">
        <f t="shared" si="461"/>
        <v>0.97932753013929186</v>
      </c>
      <c r="BD626" s="270">
        <f t="shared" si="461"/>
        <v>0.97932753013929186</v>
      </c>
      <c r="BE626" s="270">
        <f t="shared" si="461"/>
        <v>0.97932753013929186</v>
      </c>
      <c r="BF626" s="270">
        <f t="shared" si="461"/>
        <v>0.97932753013929186</v>
      </c>
      <c r="BG626" s="270">
        <f t="shared" si="461"/>
        <v>0.97932753013929186</v>
      </c>
      <c r="BH626" s="270">
        <f t="shared" si="461"/>
        <v>0.97932753013929186</v>
      </c>
      <c r="BI626" s="270">
        <f t="shared" si="461"/>
        <v>0.97932753013929186</v>
      </c>
      <c r="BJ626" s="270">
        <f t="shared" si="461"/>
        <v>0.97932753013929186</v>
      </c>
      <c r="BK626" s="270">
        <f t="shared" si="461"/>
        <v>0.97932753013929186</v>
      </c>
      <c r="BL626" s="270">
        <f t="shared" si="461"/>
        <v>0.97932753013929186</v>
      </c>
      <c r="BM626" s="270">
        <f t="shared" si="461"/>
        <v>0.97932753013929186</v>
      </c>
      <c r="BN626" s="270">
        <f t="shared" si="461"/>
        <v>0.97932753013929186</v>
      </c>
      <c r="BO626" s="270">
        <f t="shared" si="462"/>
        <v>0.97932753013929186</v>
      </c>
      <c r="BP626" s="270">
        <f t="shared" si="462"/>
        <v>0.97932753013929186</v>
      </c>
      <c r="BR626"/>
      <c r="BS626"/>
    </row>
    <row r="627" spans="1:72" outlineLevel="1">
      <c r="A627" s="280"/>
      <c r="E627" s="51" t="str">
        <v>Fixed Service27</v>
      </c>
      <c r="G627" t="s">
        <v>86</v>
      </c>
      <c r="K627"/>
      <c r="Q627" s="271"/>
      <c r="R627" s="271"/>
      <c r="S627" s="271"/>
      <c r="T627" s="271"/>
      <c r="U627" s="271"/>
      <c r="V627" s="271"/>
      <c r="W627" s="271"/>
      <c r="X627" s="271"/>
      <c r="Y627" s="271"/>
      <c r="Z627" s="271"/>
      <c r="AA627" s="271"/>
      <c r="AB627" s="271"/>
      <c r="AC627" s="271"/>
      <c r="AD627" s="271"/>
      <c r="AE627" s="271"/>
      <c r="AF627" s="271"/>
      <c r="AG627" s="271"/>
      <c r="AH627" s="271"/>
      <c r="AI627" s="271"/>
      <c r="AJ627" s="271"/>
      <c r="AK627" s="271"/>
      <c r="AL627" s="271"/>
      <c r="AM627" s="271"/>
      <c r="AN627" s="271"/>
      <c r="AO627" s="271"/>
      <c r="AP627" s="271"/>
      <c r="AQ627" s="271"/>
      <c r="AR627" s="271"/>
      <c r="AS627" s="271"/>
      <c r="AT627" s="271"/>
      <c r="AU627" s="271"/>
      <c r="AV627" s="271"/>
      <c r="AW627" s="271"/>
      <c r="AX627" s="271"/>
      <c r="AY627" s="271"/>
      <c r="AZ627" s="271"/>
      <c r="BA627" s="271"/>
      <c r="BB627" s="271"/>
      <c r="BC627" s="271"/>
      <c r="BD627" s="271"/>
      <c r="BE627" s="271"/>
      <c r="BF627" s="271"/>
      <c r="BG627" s="271"/>
      <c r="BH627" s="271"/>
      <c r="BI627" s="271"/>
      <c r="BJ627" s="271"/>
      <c r="BK627" s="271"/>
      <c r="BL627" s="271"/>
      <c r="BM627" s="271"/>
      <c r="BN627" s="271"/>
      <c r="BO627" s="271"/>
      <c r="BP627" s="271"/>
      <c r="BR627"/>
      <c r="BS627"/>
    </row>
    <row r="628" spans="1:72" outlineLevel="1">
      <c r="A628" s="280"/>
      <c r="E628" s="51" t="str">
        <v>Fixed Service28</v>
      </c>
      <c r="G628" t="s">
        <v>86</v>
      </c>
      <c r="K628"/>
      <c r="Q628" s="271"/>
      <c r="R628" s="271"/>
      <c r="S628" s="271"/>
      <c r="T628" s="271"/>
      <c r="U628" s="271"/>
      <c r="V628" s="271"/>
      <c r="W628" s="271"/>
      <c r="X628" s="271"/>
      <c r="Y628" s="271"/>
      <c r="Z628" s="271"/>
      <c r="AA628" s="271"/>
      <c r="AB628" s="271"/>
      <c r="AC628" s="271"/>
      <c r="AD628" s="271"/>
      <c r="AE628" s="271"/>
      <c r="AF628" s="271"/>
      <c r="AG628" s="271"/>
      <c r="AH628" s="271"/>
      <c r="AI628" s="271"/>
      <c r="AJ628" s="271"/>
      <c r="AK628" s="271"/>
      <c r="AL628" s="271"/>
      <c r="AM628" s="271"/>
      <c r="AN628" s="271"/>
      <c r="AO628" s="271"/>
      <c r="AP628" s="271"/>
      <c r="AQ628" s="271"/>
      <c r="AR628" s="271"/>
      <c r="AS628" s="271"/>
      <c r="AT628" s="271"/>
      <c r="AU628" s="271"/>
      <c r="AV628" s="271"/>
      <c r="AW628" s="271"/>
      <c r="AX628" s="271"/>
      <c r="AY628" s="271"/>
      <c r="AZ628" s="271"/>
      <c r="BA628" s="271"/>
      <c r="BB628" s="271"/>
      <c r="BC628" s="271"/>
      <c r="BD628" s="271"/>
      <c r="BE628" s="271"/>
      <c r="BF628" s="271"/>
      <c r="BG628" s="271"/>
      <c r="BH628" s="271"/>
      <c r="BI628" s="271"/>
      <c r="BJ628" s="271"/>
      <c r="BK628" s="271"/>
      <c r="BL628" s="271"/>
      <c r="BM628" s="271"/>
      <c r="BN628" s="271"/>
      <c r="BO628" s="271"/>
      <c r="BP628" s="271"/>
      <c r="BR628"/>
      <c r="BS628"/>
    </row>
    <row r="629" spans="1:72" outlineLevel="1">
      <c r="A629" s="280"/>
      <c r="E629" s="51" t="str">
        <v>Fixed Service29</v>
      </c>
      <c r="G629" t="s">
        <v>86</v>
      </c>
      <c r="K629"/>
      <c r="Q629" s="271"/>
      <c r="R629" s="271"/>
      <c r="S629" s="271"/>
      <c r="T629" s="271"/>
      <c r="U629" s="271"/>
      <c r="V629" s="271"/>
      <c r="W629" s="271"/>
      <c r="X629" s="271"/>
      <c r="Y629" s="271"/>
      <c r="Z629" s="271"/>
      <c r="AA629" s="271"/>
      <c r="AB629" s="271"/>
      <c r="AC629" s="271"/>
      <c r="AD629" s="271"/>
      <c r="AE629" s="271"/>
      <c r="AF629" s="271"/>
      <c r="AG629" s="271"/>
      <c r="AH629" s="271"/>
      <c r="AI629" s="271"/>
      <c r="AJ629" s="271"/>
      <c r="AK629" s="271"/>
      <c r="AL629" s="271"/>
      <c r="AM629" s="271"/>
      <c r="AN629" s="271"/>
      <c r="AO629" s="271"/>
      <c r="AP629" s="271"/>
      <c r="AQ629" s="271"/>
      <c r="AR629" s="271"/>
      <c r="AS629" s="271"/>
      <c r="AT629" s="271"/>
      <c r="AU629" s="271"/>
      <c r="AV629" s="271"/>
      <c r="AW629" s="271"/>
      <c r="AX629" s="271"/>
      <c r="AY629" s="271"/>
      <c r="AZ629" s="271"/>
      <c r="BA629" s="271"/>
      <c r="BB629" s="271"/>
      <c r="BC629" s="271"/>
      <c r="BD629" s="271"/>
      <c r="BE629" s="271"/>
      <c r="BF629" s="271"/>
      <c r="BG629" s="271"/>
      <c r="BH629" s="271"/>
      <c r="BI629" s="271"/>
      <c r="BJ629" s="271"/>
      <c r="BK629" s="271"/>
      <c r="BL629" s="271"/>
      <c r="BM629" s="271"/>
      <c r="BN629" s="271"/>
      <c r="BO629" s="271"/>
      <c r="BP629" s="271"/>
      <c r="BR629"/>
      <c r="BS629"/>
    </row>
    <row r="630" spans="1:72" outlineLevel="1">
      <c r="A630" s="280"/>
      <c r="E630" s="51" t="str">
        <v>Televisión</v>
      </c>
      <c r="G630" t="s">
        <v>86</v>
      </c>
      <c r="K630"/>
      <c r="Q630" s="241">
        <f>$O$1211/SUM($O$1211:$P$1211)</f>
        <v>0.97932753013929186</v>
      </c>
      <c r="R630" s="269">
        <f t="shared" ref="R630:BN630" si="463">Q630</f>
        <v>0.97932753013929186</v>
      </c>
      <c r="S630" s="269">
        <f t="shared" si="463"/>
        <v>0.97932753013929186</v>
      </c>
      <c r="T630" s="269">
        <f t="shared" si="463"/>
        <v>0.97932753013929186</v>
      </c>
      <c r="U630" s="269">
        <f t="shared" si="463"/>
        <v>0.97932753013929186</v>
      </c>
      <c r="V630" s="269">
        <f t="shared" si="463"/>
        <v>0.97932753013929186</v>
      </c>
      <c r="W630" s="269">
        <f t="shared" si="463"/>
        <v>0.97932753013929186</v>
      </c>
      <c r="X630" s="269">
        <f t="shared" si="463"/>
        <v>0.97932753013929186</v>
      </c>
      <c r="Y630" s="269">
        <f t="shared" si="463"/>
        <v>0.97932753013929186</v>
      </c>
      <c r="Z630" s="269">
        <f t="shared" si="463"/>
        <v>0.97932753013929186</v>
      </c>
      <c r="AA630" s="269">
        <f t="shared" si="463"/>
        <v>0.97932753013929186</v>
      </c>
      <c r="AB630" s="269">
        <f t="shared" si="463"/>
        <v>0.97932753013929186</v>
      </c>
      <c r="AC630" s="269">
        <f t="shared" si="463"/>
        <v>0.97932753013929186</v>
      </c>
      <c r="AD630" s="269">
        <f t="shared" si="463"/>
        <v>0.97932753013929186</v>
      </c>
      <c r="AE630" s="269">
        <f t="shared" si="463"/>
        <v>0.97932753013929186</v>
      </c>
      <c r="AF630" s="269">
        <f t="shared" si="463"/>
        <v>0.97932753013929186</v>
      </c>
      <c r="AG630" s="269">
        <f t="shared" si="463"/>
        <v>0.97932753013929186</v>
      </c>
      <c r="AH630" s="269">
        <f t="shared" si="463"/>
        <v>0.97932753013929186</v>
      </c>
      <c r="AI630" s="269">
        <f t="shared" si="463"/>
        <v>0.97932753013929186</v>
      </c>
      <c r="AJ630" s="269">
        <f t="shared" si="463"/>
        <v>0.97932753013929186</v>
      </c>
      <c r="AK630" s="269">
        <f t="shared" si="463"/>
        <v>0.97932753013929186</v>
      </c>
      <c r="AL630" s="269">
        <f t="shared" si="463"/>
        <v>0.97932753013929186</v>
      </c>
      <c r="AM630" s="269">
        <f t="shared" si="463"/>
        <v>0.97932753013929186</v>
      </c>
      <c r="AN630" s="269">
        <f t="shared" si="463"/>
        <v>0.97932753013929186</v>
      </c>
      <c r="AO630" s="269">
        <f t="shared" si="463"/>
        <v>0.97932753013929186</v>
      </c>
      <c r="AP630" s="269">
        <f t="shared" si="463"/>
        <v>0.97932753013929186</v>
      </c>
      <c r="AQ630" s="269">
        <f t="shared" si="463"/>
        <v>0.97932753013929186</v>
      </c>
      <c r="AR630" s="269">
        <f t="shared" si="463"/>
        <v>0.97932753013929186</v>
      </c>
      <c r="AS630" s="269">
        <f t="shared" si="463"/>
        <v>0.97932753013929186</v>
      </c>
      <c r="AT630" s="269">
        <f t="shared" si="463"/>
        <v>0.97932753013929186</v>
      </c>
      <c r="AU630" s="269">
        <f t="shared" si="463"/>
        <v>0.97932753013929186</v>
      </c>
      <c r="AV630" s="269">
        <f t="shared" si="463"/>
        <v>0.97932753013929186</v>
      </c>
      <c r="AW630" s="269">
        <f t="shared" si="463"/>
        <v>0.97932753013929186</v>
      </c>
      <c r="AX630" s="269">
        <f t="shared" si="463"/>
        <v>0.97932753013929186</v>
      </c>
      <c r="AY630" s="269">
        <f t="shared" si="463"/>
        <v>0.97932753013929186</v>
      </c>
      <c r="AZ630" s="269">
        <f t="shared" si="463"/>
        <v>0.97932753013929186</v>
      </c>
      <c r="BA630" s="269">
        <f t="shared" si="463"/>
        <v>0.97932753013929186</v>
      </c>
      <c r="BB630" s="269">
        <f t="shared" si="463"/>
        <v>0.97932753013929186</v>
      </c>
      <c r="BC630" s="269">
        <f t="shared" si="463"/>
        <v>0.97932753013929186</v>
      </c>
      <c r="BD630" s="269">
        <f t="shared" si="463"/>
        <v>0.97932753013929186</v>
      </c>
      <c r="BE630" s="269">
        <f t="shared" si="463"/>
        <v>0.97932753013929186</v>
      </c>
      <c r="BF630" s="269">
        <f t="shared" si="463"/>
        <v>0.97932753013929186</v>
      </c>
      <c r="BG630" s="269">
        <f t="shared" si="463"/>
        <v>0.97932753013929186</v>
      </c>
      <c r="BH630" s="269">
        <f t="shared" si="463"/>
        <v>0.97932753013929186</v>
      </c>
      <c r="BI630" s="269">
        <f t="shared" si="463"/>
        <v>0.97932753013929186</v>
      </c>
      <c r="BJ630" s="269">
        <f t="shared" si="463"/>
        <v>0.97932753013929186</v>
      </c>
      <c r="BK630" s="269">
        <f t="shared" si="463"/>
        <v>0.97932753013929186</v>
      </c>
      <c r="BL630" s="269">
        <f t="shared" si="463"/>
        <v>0.97932753013929186</v>
      </c>
      <c r="BM630" s="269">
        <f t="shared" si="463"/>
        <v>0.97932753013929186</v>
      </c>
      <c r="BN630" s="269">
        <f t="shared" si="463"/>
        <v>0.97932753013929186</v>
      </c>
      <c r="BO630" s="269">
        <f>BN630</f>
        <v>0.97932753013929186</v>
      </c>
      <c r="BP630" s="269">
        <f>BO630</f>
        <v>0.97932753013929186</v>
      </c>
      <c r="BR630"/>
      <c r="BS630"/>
    </row>
    <row r="631" spans="1:72" outlineLevel="1">
      <c r="A631"/>
      <c r="K631"/>
      <c r="BQ631" s="19" t="s">
        <v>569</v>
      </c>
      <c r="BR631"/>
      <c r="BS631"/>
    </row>
    <row r="632" spans="1:72" outlineLevel="1">
      <c r="A632"/>
      <c r="K632"/>
      <c r="BR632"/>
      <c r="BS632"/>
    </row>
    <row r="633" spans="1:72" s="89" customFormat="1" ht="18" customHeight="1">
      <c r="A633" s="274">
        <v>6</v>
      </c>
      <c r="B633" s="87" t="s">
        <v>179</v>
      </c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95"/>
      <c r="BS633" s="95"/>
      <c r="BT633" s="88"/>
    </row>
    <row r="635" spans="1:72" ht="15.75">
      <c r="B635" s="17" t="s">
        <v>137</v>
      </c>
      <c r="C635" s="17"/>
      <c r="D635" s="17"/>
      <c r="K635"/>
    </row>
    <row r="636" spans="1:72">
      <c r="K636"/>
    </row>
    <row r="637" spans="1:72">
      <c r="L637" s="142"/>
      <c r="M637" s="142"/>
      <c r="N637" s="142"/>
      <c r="O637" s="142"/>
      <c r="P637" s="142"/>
      <c r="Q637" s="142"/>
      <c r="R637" s="142"/>
      <c r="S637" s="142"/>
      <c r="T637" s="142"/>
      <c r="U637" s="142"/>
      <c r="V637" s="142"/>
      <c r="W637" s="142"/>
      <c r="X637" s="142"/>
      <c r="Y637" s="142"/>
      <c r="Z637" s="142"/>
    </row>
    <row r="638" spans="1:72" ht="12" customHeight="1">
      <c r="E638" s="73" t="s">
        <v>139</v>
      </c>
      <c r="L638" s="325">
        <f>SUM(L639:L698)</f>
        <v>12331676</v>
      </c>
      <c r="M638" s="325">
        <f t="shared" ref="M638:X638" si="464">SUM(M639:M698)</f>
        <v>13774146</v>
      </c>
      <c r="N638" s="325">
        <f t="shared" si="464"/>
        <v>14975085</v>
      </c>
      <c r="O638" s="325">
        <f t="shared" si="464"/>
        <v>16330066</v>
      </c>
      <c r="P638" s="325">
        <f t="shared" si="464"/>
        <v>18073238</v>
      </c>
      <c r="Q638" s="325">
        <f t="shared" si="464"/>
        <v>19512024</v>
      </c>
      <c r="R638" s="325">
        <f t="shared" si="464"/>
        <v>19861299</v>
      </c>
      <c r="S638" s="325">
        <f t="shared" si="464"/>
        <v>19997903</v>
      </c>
      <c r="T638" s="325">
        <f t="shared" si="464"/>
        <v>20547953</v>
      </c>
      <c r="U638" s="325">
        <f t="shared" si="464"/>
        <v>19651057</v>
      </c>
      <c r="V638" s="325">
        <f t="shared" si="464"/>
        <v>20140563</v>
      </c>
      <c r="W638" s="325">
        <f t="shared" si="464"/>
        <v>19996824</v>
      </c>
      <c r="X638" s="325">
        <f t="shared" si="464"/>
        <v>20587824</v>
      </c>
      <c r="Y638" s="168">
        <v>19863814.4850576</v>
      </c>
      <c r="Z638" s="168">
        <v>19145837</v>
      </c>
      <c r="AA638" s="168">
        <v>19747309.999990001</v>
      </c>
    </row>
    <row r="639" spans="1:72" s="2" customFormat="1" ht="12" customHeight="1" outlineLevel="1">
      <c r="A639" s="273"/>
      <c r="E639" s="157" t="s">
        <v>140</v>
      </c>
      <c r="G639" s="326" t="s">
        <v>613</v>
      </c>
      <c r="H639"/>
      <c r="I639"/>
      <c r="J639"/>
      <c r="K639" s="158"/>
      <c r="Y639" s="246">
        <f>0.681258092040635*Y638</f>
        <v>13532384.356739469</v>
      </c>
      <c r="Z639" s="246">
        <f>0.681475550321201*Z638</f>
        <v>13047419.805935012</v>
      </c>
      <c r="AA639" s="246">
        <f>Z639/Z638*AA638</f>
        <v>13457308.949606542</v>
      </c>
      <c r="AB639"/>
      <c r="AC639"/>
      <c r="BR639" s="159"/>
      <c r="BS639" s="159"/>
    </row>
    <row r="640" spans="1:72" outlineLevel="1">
      <c r="E640" s="130" t="s">
        <v>141</v>
      </c>
      <c r="K640"/>
      <c r="L640" s="168">
        <v>0</v>
      </c>
      <c r="M640" s="168">
        <v>0</v>
      </c>
      <c r="N640" s="168">
        <v>0</v>
      </c>
      <c r="O640" s="168">
        <v>0</v>
      </c>
      <c r="P640" s="168">
        <v>0</v>
      </c>
      <c r="Q640" s="168">
        <v>0</v>
      </c>
      <c r="R640" s="168">
        <v>0</v>
      </c>
      <c r="S640" s="168">
        <v>0</v>
      </c>
      <c r="T640" s="168">
        <v>0</v>
      </c>
      <c r="U640" s="168">
        <v>0</v>
      </c>
      <c r="V640" s="168">
        <v>0</v>
      </c>
      <c r="W640" s="168">
        <v>0</v>
      </c>
      <c r="X640" s="168">
        <v>0</v>
      </c>
      <c r="Y640" s="352"/>
      <c r="Z640" s="352"/>
      <c r="AA640" s="352"/>
      <c r="BR640"/>
      <c r="BS640"/>
    </row>
    <row r="641" spans="5:71" outlineLevel="1">
      <c r="E641" s="130" t="s">
        <v>142</v>
      </c>
      <c r="K641"/>
      <c r="L641" s="168">
        <v>0</v>
      </c>
      <c r="M641" s="168">
        <v>0</v>
      </c>
      <c r="N641" s="168">
        <v>0</v>
      </c>
      <c r="O641" s="168">
        <v>0</v>
      </c>
      <c r="P641" s="168">
        <v>0</v>
      </c>
      <c r="Q641" s="168">
        <v>0</v>
      </c>
      <c r="R641" s="168">
        <v>0</v>
      </c>
      <c r="S641" s="168">
        <v>13648</v>
      </c>
      <c r="T641" s="168">
        <v>4409</v>
      </c>
      <c r="U641" s="168">
        <v>4316</v>
      </c>
      <c r="V641" s="168">
        <v>4290</v>
      </c>
      <c r="W641" s="168">
        <v>11367</v>
      </c>
      <c r="X641" s="168">
        <v>26243</v>
      </c>
      <c r="Y641" s="352"/>
      <c r="Z641" s="352"/>
      <c r="AA641" s="352"/>
      <c r="BR641"/>
      <c r="BS641"/>
    </row>
    <row r="642" spans="5:71" outlineLevel="1">
      <c r="E642" s="130" t="s">
        <v>143</v>
      </c>
      <c r="K642"/>
      <c r="L642" s="168">
        <v>144287</v>
      </c>
      <c r="M642" s="168">
        <v>169111</v>
      </c>
      <c r="N642" s="168">
        <v>178735</v>
      </c>
      <c r="O642" s="168">
        <v>216719</v>
      </c>
      <c r="P642" s="168">
        <v>275897</v>
      </c>
      <c r="Q642" s="168">
        <v>377855</v>
      </c>
      <c r="R642" s="168">
        <v>485679</v>
      </c>
      <c r="S642" s="168">
        <v>608880</v>
      </c>
      <c r="T642" s="168">
        <v>598916</v>
      </c>
      <c r="U642" s="168">
        <v>629560</v>
      </c>
      <c r="V642" s="168">
        <v>713006</v>
      </c>
      <c r="W642" s="168">
        <v>711077</v>
      </c>
      <c r="X642" s="168">
        <v>660281</v>
      </c>
      <c r="Y642" s="352"/>
      <c r="Z642" s="352"/>
      <c r="AA642" s="352"/>
      <c r="BR642"/>
      <c r="BS642"/>
    </row>
    <row r="643" spans="5:71" outlineLevel="1">
      <c r="E643" s="130" t="s">
        <v>144</v>
      </c>
      <c r="K643"/>
      <c r="L643" s="168">
        <v>0</v>
      </c>
      <c r="M643" s="168">
        <v>0</v>
      </c>
      <c r="N643" s="168">
        <v>0</v>
      </c>
      <c r="O643" s="168">
        <v>0</v>
      </c>
      <c r="P643" s="168">
        <v>0</v>
      </c>
      <c r="Q643" s="168">
        <v>0</v>
      </c>
      <c r="R643" s="168">
        <v>0</v>
      </c>
      <c r="S643" s="168">
        <v>0</v>
      </c>
      <c r="T643" s="168">
        <v>0</v>
      </c>
      <c r="U643" s="168">
        <v>0</v>
      </c>
      <c r="V643" s="168">
        <v>0</v>
      </c>
      <c r="W643" s="168">
        <v>0</v>
      </c>
      <c r="X643" s="168">
        <v>0</v>
      </c>
      <c r="Y643" s="352"/>
      <c r="Z643" s="352"/>
      <c r="AA643" s="352"/>
      <c r="BR643"/>
      <c r="BS643"/>
    </row>
    <row r="644" spans="5:71" outlineLevel="1">
      <c r="E644" s="131" t="s">
        <v>145</v>
      </c>
      <c r="K644"/>
      <c r="L644" s="168">
        <v>0</v>
      </c>
      <c r="M644" s="168">
        <v>0</v>
      </c>
      <c r="N644" s="168">
        <v>0</v>
      </c>
      <c r="O644" s="168">
        <v>0</v>
      </c>
      <c r="P644" s="168">
        <v>0</v>
      </c>
      <c r="Q644" s="168">
        <v>0</v>
      </c>
      <c r="R644" s="168">
        <v>0</v>
      </c>
      <c r="S644" s="168">
        <v>0</v>
      </c>
      <c r="T644" s="168">
        <v>1296</v>
      </c>
      <c r="U644" s="168">
        <v>14637</v>
      </c>
      <c r="V644" s="168">
        <v>21567</v>
      </c>
      <c r="W644" s="168">
        <v>78523</v>
      </c>
      <c r="X644" s="168">
        <v>170323</v>
      </c>
      <c r="Y644" s="352"/>
      <c r="Z644" s="352"/>
      <c r="AA644" s="352"/>
      <c r="BR644"/>
      <c r="BS644"/>
    </row>
    <row r="645" spans="5:71" outlineLevel="1">
      <c r="E645" s="131" t="s">
        <v>146</v>
      </c>
      <c r="K645"/>
      <c r="L645" s="168">
        <v>0</v>
      </c>
      <c r="M645" s="168">
        <v>0</v>
      </c>
      <c r="N645" s="168">
        <v>0</v>
      </c>
      <c r="O645" s="168">
        <v>0</v>
      </c>
      <c r="P645" s="168">
        <v>0</v>
      </c>
      <c r="Q645" s="168">
        <v>0</v>
      </c>
      <c r="R645" s="168">
        <v>0</v>
      </c>
      <c r="S645" s="168">
        <v>0</v>
      </c>
      <c r="T645" s="168">
        <v>68592</v>
      </c>
      <c r="U645" s="168">
        <v>140909</v>
      </c>
      <c r="V645" s="168">
        <v>191481</v>
      </c>
      <c r="W645" s="168">
        <v>251542</v>
      </c>
      <c r="X645" s="168">
        <v>283359</v>
      </c>
      <c r="Y645" s="352"/>
      <c r="Z645" s="352"/>
      <c r="AA645" s="352"/>
      <c r="BR645"/>
      <c r="BS645"/>
    </row>
    <row r="646" spans="5:71" outlineLevel="1">
      <c r="E646" s="131" t="s">
        <v>147</v>
      </c>
      <c r="K646"/>
      <c r="L646" s="168">
        <v>0</v>
      </c>
      <c r="M646" s="168">
        <v>0</v>
      </c>
      <c r="N646" s="168">
        <v>0</v>
      </c>
      <c r="O646" s="168">
        <v>0</v>
      </c>
      <c r="P646" s="168">
        <v>0</v>
      </c>
      <c r="Q646" s="168">
        <v>0</v>
      </c>
      <c r="R646" s="168">
        <v>28</v>
      </c>
      <c r="S646" s="168">
        <v>64</v>
      </c>
      <c r="T646" s="168">
        <v>124</v>
      </c>
      <c r="U646" s="168">
        <v>0</v>
      </c>
      <c r="V646" s="168">
        <v>0</v>
      </c>
      <c r="W646" s="168">
        <v>0</v>
      </c>
      <c r="X646" s="168">
        <v>0</v>
      </c>
      <c r="Y646" s="352"/>
      <c r="Z646" s="352"/>
      <c r="AA646" s="352"/>
      <c r="BR646"/>
      <c r="BS646"/>
    </row>
    <row r="647" spans="5:71" outlineLevel="1">
      <c r="E647" s="131" t="s">
        <v>148</v>
      </c>
      <c r="K647"/>
      <c r="L647" s="168">
        <v>0</v>
      </c>
      <c r="M647" s="168">
        <v>0</v>
      </c>
      <c r="N647" s="168">
        <v>0</v>
      </c>
      <c r="O647" s="168">
        <v>0</v>
      </c>
      <c r="P647" s="168">
        <v>0</v>
      </c>
      <c r="Q647" s="168">
        <v>0</v>
      </c>
      <c r="R647" s="168">
        <v>0</v>
      </c>
      <c r="S647" s="168">
        <v>9015</v>
      </c>
      <c r="T647" s="168">
        <v>54062</v>
      </c>
      <c r="U647" s="168">
        <v>133806</v>
      </c>
      <c r="V647" s="168">
        <v>190427</v>
      </c>
      <c r="W647" s="168">
        <v>251234</v>
      </c>
      <c r="X647" s="168">
        <v>312223</v>
      </c>
      <c r="Y647" s="352"/>
      <c r="Z647" s="352"/>
      <c r="AA647" s="352"/>
      <c r="BR647"/>
      <c r="BS647"/>
    </row>
    <row r="648" spans="5:71" outlineLevel="1">
      <c r="E648" s="131" t="s">
        <v>149</v>
      </c>
      <c r="K648"/>
      <c r="L648" s="168">
        <v>0</v>
      </c>
      <c r="M648" s="168">
        <v>0</v>
      </c>
      <c r="N648" s="168">
        <v>0</v>
      </c>
      <c r="O648" s="168">
        <v>0</v>
      </c>
      <c r="P648" s="168">
        <v>0</v>
      </c>
      <c r="Q648" s="168">
        <v>0</v>
      </c>
      <c r="R648" s="168">
        <v>0</v>
      </c>
      <c r="S648" s="168">
        <v>0</v>
      </c>
      <c r="T648" s="168">
        <v>0</v>
      </c>
      <c r="U648" s="168">
        <v>734</v>
      </c>
      <c r="V648" s="168">
        <v>1292</v>
      </c>
      <c r="W648" s="168">
        <v>2001</v>
      </c>
      <c r="X648" s="168">
        <v>2132</v>
      </c>
      <c r="Y648" s="352"/>
      <c r="Z648" s="352"/>
      <c r="AA648" s="352"/>
      <c r="BR648"/>
      <c r="BS648"/>
    </row>
    <row r="649" spans="5:71" outlineLevel="1">
      <c r="E649" s="131" t="s">
        <v>150</v>
      </c>
      <c r="K649"/>
      <c r="L649" s="168">
        <v>0</v>
      </c>
      <c r="M649" s="168">
        <v>0</v>
      </c>
      <c r="N649" s="168">
        <v>0</v>
      </c>
      <c r="O649" s="168">
        <v>0</v>
      </c>
      <c r="P649" s="168">
        <v>0</v>
      </c>
      <c r="Q649" s="168">
        <v>0</v>
      </c>
      <c r="R649" s="168">
        <v>0</v>
      </c>
      <c r="S649" s="168">
        <v>0</v>
      </c>
      <c r="T649" s="168">
        <v>21</v>
      </c>
      <c r="U649" s="168">
        <v>112</v>
      </c>
      <c r="V649" s="168">
        <v>185</v>
      </c>
      <c r="W649" s="168">
        <v>93</v>
      </c>
      <c r="X649" s="168">
        <v>105</v>
      </c>
      <c r="Y649" s="352"/>
      <c r="Z649" s="352"/>
      <c r="AA649" s="352"/>
      <c r="BR649"/>
      <c r="BS649"/>
    </row>
    <row r="650" spans="5:71" outlineLevel="1">
      <c r="E650" s="131" t="s">
        <v>588</v>
      </c>
      <c r="K650"/>
      <c r="L650" s="168">
        <v>0</v>
      </c>
      <c r="M650" s="168">
        <v>0</v>
      </c>
      <c r="N650" s="168">
        <v>0</v>
      </c>
      <c r="O650" s="168">
        <v>0</v>
      </c>
      <c r="P650" s="168">
        <v>0</v>
      </c>
      <c r="Q650" s="168">
        <v>0</v>
      </c>
      <c r="R650" s="168">
        <v>0</v>
      </c>
      <c r="S650" s="168">
        <v>0</v>
      </c>
      <c r="T650" s="168">
        <v>0</v>
      </c>
      <c r="U650" s="168">
        <v>1421</v>
      </c>
      <c r="V650" s="168">
        <v>26620</v>
      </c>
      <c r="W650" s="168">
        <v>34509</v>
      </c>
      <c r="X650" s="168">
        <v>43342</v>
      </c>
      <c r="Y650" s="352"/>
      <c r="Z650" s="352"/>
      <c r="AA650" s="352"/>
      <c r="BR650"/>
      <c r="BS650"/>
    </row>
    <row r="651" spans="5:71" outlineLevel="1">
      <c r="E651" s="131" t="s">
        <v>151</v>
      </c>
      <c r="K651"/>
      <c r="L651" s="168">
        <v>0</v>
      </c>
      <c r="M651" s="168">
        <v>0</v>
      </c>
      <c r="N651" s="168">
        <v>0</v>
      </c>
      <c r="O651" s="168">
        <v>0</v>
      </c>
      <c r="P651" s="168">
        <v>0</v>
      </c>
      <c r="Q651" s="168">
        <v>0</v>
      </c>
      <c r="R651" s="168">
        <v>0</v>
      </c>
      <c r="S651" s="168">
        <v>648</v>
      </c>
      <c r="T651" s="168">
        <v>133602</v>
      </c>
      <c r="U651" s="168">
        <v>334300</v>
      </c>
      <c r="V651" s="168">
        <v>565500</v>
      </c>
      <c r="W651" s="168">
        <v>745311</v>
      </c>
      <c r="X651" s="168">
        <v>1158900</v>
      </c>
      <c r="Y651" s="352"/>
      <c r="Z651" s="352"/>
      <c r="AA651" s="352"/>
      <c r="BR651"/>
      <c r="BS651"/>
    </row>
    <row r="652" spans="5:71" outlineLevel="1">
      <c r="E652" s="131" t="s">
        <v>152</v>
      </c>
      <c r="K652"/>
      <c r="L652" s="168">
        <v>0</v>
      </c>
      <c r="M652" s="168">
        <v>0</v>
      </c>
      <c r="N652" s="168">
        <v>0</v>
      </c>
      <c r="O652" s="168">
        <v>0</v>
      </c>
      <c r="P652" s="168">
        <v>0</v>
      </c>
      <c r="Q652" s="168">
        <v>0</v>
      </c>
      <c r="R652" s="168">
        <v>0</v>
      </c>
      <c r="S652" s="168">
        <v>0</v>
      </c>
      <c r="T652" s="168">
        <v>0</v>
      </c>
      <c r="U652" s="168">
        <v>0</v>
      </c>
      <c r="V652" s="168">
        <v>0</v>
      </c>
      <c r="W652" s="168">
        <v>0</v>
      </c>
      <c r="X652" s="168">
        <v>0</v>
      </c>
      <c r="Y652" s="352"/>
      <c r="Z652" s="352"/>
      <c r="AA652" s="352"/>
      <c r="BR652"/>
      <c r="BS652"/>
    </row>
    <row r="653" spans="5:71" outlineLevel="1">
      <c r="E653" s="131" t="s">
        <v>153</v>
      </c>
      <c r="K653"/>
      <c r="L653" s="168">
        <v>0</v>
      </c>
      <c r="M653" s="168">
        <v>0</v>
      </c>
      <c r="N653" s="168">
        <v>0</v>
      </c>
      <c r="O653" s="168">
        <v>0</v>
      </c>
      <c r="P653" s="168">
        <v>0</v>
      </c>
      <c r="Q653" s="168">
        <v>0</v>
      </c>
      <c r="R653" s="168">
        <v>0</v>
      </c>
      <c r="S653" s="168">
        <v>0</v>
      </c>
      <c r="T653" s="168">
        <v>1867</v>
      </c>
      <c r="U653" s="168">
        <v>5009</v>
      </c>
      <c r="V653" s="168">
        <v>5847</v>
      </c>
      <c r="W653" s="168">
        <v>0</v>
      </c>
      <c r="X653" s="168">
        <v>0</v>
      </c>
      <c r="Y653" s="352"/>
      <c r="Z653" s="352"/>
      <c r="AA653" s="352"/>
      <c r="BR653"/>
      <c r="BS653"/>
    </row>
    <row r="654" spans="5:71" outlineLevel="1">
      <c r="E654" s="131" t="s">
        <v>154</v>
      </c>
      <c r="K654"/>
      <c r="L654" s="168">
        <v>0</v>
      </c>
      <c r="M654" s="168">
        <v>0</v>
      </c>
      <c r="N654" s="168">
        <v>0</v>
      </c>
      <c r="O654" s="168">
        <v>0</v>
      </c>
      <c r="P654" s="168">
        <v>0</v>
      </c>
      <c r="Q654" s="168">
        <v>0</v>
      </c>
      <c r="R654" s="168">
        <v>0</v>
      </c>
      <c r="S654" s="168">
        <v>0</v>
      </c>
      <c r="T654" s="168">
        <v>230</v>
      </c>
      <c r="U654" s="168">
        <v>495</v>
      </c>
      <c r="V654" s="168">
        <v>851</v>
      </c>
      <c r="W654" s="168">
        <v>1594</v>
      </c>
      <c r="X654" s="168">
        <v>2993</v>
      </c>
      <c r="Y654" s="352"/>
      <c r="Z654" s="352"/>
      <c r="AA654" s="352"/>
      <c r="BR654"/>
      <c r="BS654"/>
    </row>
    <row r="655" spans="5:71" outlineLevel="1">
      <c r="E655" s="131" t="s">
        <v>155</v>
      </c>
      <c r="K655"/>
      <c r="L655" s="168">
        <v>0</v>
      </c>
      <c r="M655" s="168">
        <v>0</v>
      </c>
      <c r="N655" s="168">
        <v>0</v>
      </c>
      <c r="O655" s="168">
        <v>0</v>
      </c>
      <c r="P655" s="168">
        <v>0</v>
      </c>
      <c r="Q655" s="168">
        <v>0</v>
      </c>
      <c r="R655" s="168">
        <v>0</v>
      </c>
      <c r="S655" s="168">
        <v>2351</v>
      </c>
      <c r="T655" s="168">
        <v>3650</v>
      </c>
      <c r="U655" s="168">
        <v>3247</v>
      </c>
      <c r="V655" s="168">
        <v>355</v>
      </c>
      <c r="W655" s="168">
        <v>30</v>
      </c>
      <c r="X655" s="168">
        <v>20</v>
      </c>
      <c r="Y655" s="352"/>
      <c r="Z655" s="352"/>
      <c r="AA655" s="352"/>
      <c r="BR655"/>
      <c r="BS655"/>
    </row>
    <row r="656" spans="5:71" outlineLevel="1">
      <c r="E656" s="131" t="s">
        <v>156</v>
      </c>
      <c r="K656"/>
      <c r="L656" s="168">
        <v>9292</v>
      </c>
      <c r="M656" s="168">
        <v>55008</v>
      </c>
      <c r="N656" s="168">
        <v>98311</v>
      </c>
      <c r="O656" s="168">
        <v>106196</v>
      </c>
      <c r="P656" s="168">
        <v>125934</v>
      </c>
      <c r="Q656" s="168">
        <v>154233</v>
      </c>
      <c r="R656" s="168">
        <v>209581</v>
      </c>
      <c r="S656" s="168">
        <v>258175</v>
      </c>
      <c r="T656" s="168">
        <v>238297</v>
      </c>
      <c r="U656" s="168">
        <v>227409</v>
      </c>
      <c r="V656" s="168">
        <v>239094</v>
      </c>
      <c r="W656" s="168">
        <v>235177</v>
      </c>
      <c r="X656" s="168">
        <v>245711</v>
      </c>
      <c r="Y656" s="352"/>
      <c r="Z656" s="352"/>
      <c r="AA656" s="352"/>
      <c r="BR656"/>
      <c r="BS656"/>
    </row>
    <row r="657" spans="5:71" outlineLevel="1">
      <c r="E657" s="131" t="s">
        <v>157</v>
      </c>
      <c r="K657"/>
      <c r="L657" s="168">
        <v>0</v>
      </c>
      <c r="M657" s="168">
        <v>0</v>
      </c>
      <c r="N657" s="168">
        <v>0</v>
      </c>
      <c r="O657" s="168">
        <v>0</v>
      </c>
      <c r="P657" s="168">
        <v>0</v>
      </c>
      <c r="Q657" s="168">
        <v>0</v>
      </c>
      <c r="R657" s="168">
        <v>0</v>
      </c>
      <c r="S657" s="168">
        <v>0</v>
      </c>
      <c r="T657" s="168">
        <v>0</v>
      </c>
      <c r="U657" s="168">
        <v>0</v>
      </c>
      <c r="V657" s="168">
        <v>0</v>
      </c>
      <c r="W657" s="168">
        <v>0</v>
      </c>
      <c r="X657" s="168">
        <v>0</v>
      </c>
      <c r="Y657" s="352"/>
      <c r="Z657" s="352"/>
      <c r="AA657" s="352"/>
      <c r="BR657"/>
      <c r="BS657"/>
    </row>
    <row r="658" spans="5:71" outlineLevel="1">
      <c r="E658" s="131" t="s">
        <v>158</v>
      </c>
      <c r="K658"/>
      <c r="L658" s="168">
        <v>0</v>
      </c>
      <c r="M658" s="168">
        <v>0</v>
      </c>
      <c r="N658" s="168">
        <v>0</v>
      </c>
      <c r="O658" s="168">
        <v>0</v>
      </c>
      <c r="P658" s="168">
        <v>0</v>
      </c>
      <c r="Q658" s="168">
        <v>0</v>
      </c>
      <c r="R658" s="168">
        <v>0</v>
      </c>
      <c r="S658" s="168">
        <v>0</v>
      </c>
      <c r="T658" s="168">
        <v>270277</v>
      </c>
      <c r="U658" s="168">
        <v>406337</v>
      </c>
      <c r="V658" s="168">
        <v>454549</v>
      </c>
      <c r="W658" s="168">
        <v>288216</v>
      </c>
      <c r="X658" s="168">
        <v>328373</v>
      </c>
      <c r="Y658" s="352"/>
      <c r="Z658" s="352"/>
      <c r="AA658" s="352"/>
      <c r="BR658"/>
      <c r="BS658"/>
    </row>
    <row r="659" spans="5:71" outlineLevel="1">
      <c r="E659" s="131" t="s">
        <v>159</v>
      </c>
      <c r="K659"/>
      <c r="L659" s="168">
        <v>0</v>
      </c>
      <c r="M659" s="168">
        <v>0</v>
      </c>
      <c r="N659" s="168">
        <v>0</v>
      </c>
      <c r="O659" s="168">
        <v>0</v>
      </c>
      <c r="P659" s="168">
        <v>0</v>
      </c>
      <c r="Q659" s="168">
        <v>0</v>
      </c>
      <c r="R659" s="168">
        <v>0</v>
      </c>
      <c r="S659" s="168">
        <v>0</v>
      </c>
      <c r="T659" s="168">
        <v>0</v>
      </c>
      <c r="U659" s="168">
        <v>0</v>
      </c>
      <c r="V659" s="168">
        <v>0</v>
      </c>
      <c r="W659" s="168">
        <v>0</v>
      </c>
      <c r="X659" s="168">
        <v>0</v>
      </c>
      <c r="Y659" s="352"/>
      <c r="Z659" s="352"/>
      <c r="AA659" s="352"/>
      <c r="BR659"/>
      <c r="BS659"/>
    </row>
    <row r="660" spans="5:71" outlineLevel="1">
      <c r="E660" s="131" t="s">
        <v>160</v>
      </c>
      <c r="K660"/>
      <c r="L660" s="168">
        <v>0</v>
      </c>
      <c r="M660" s="168">
        <v>0</v>
      </c>
      <c r="N660" s="168">
        <v>0</v>
      </c>
      <c r="O660" s="168">
        <v>0</v>
      </c>
      <c r="P660" s="168">
        <v>0</v>
      </c>
      <c r="Q660" s="168">
        <v>0</v>
      </c>
      <c r="R660" s="168">
        <v>0</v>
      </c>
      <c r="S660" s="168">
        <v>0</v>
      </c>
      <c r="T660" s="168">
        <v>0</v>
      </c>
      <c r="U660" s="168">
        <v>0</v>
      </c>
      <c r="V660" s="168">
        <v>0</v>
      </c>
      <c r="W660" s="168">
        <v>0</v>
      </c>
      <c r="X660" s="168">
        <v>0</v>
      </c>
      <c r="Y660" s="352"/>
      <c r="Z660" s="352"/>
      <c r="AA660" s="352"/>
      <c r="BR660"/>
      <c r="BS660"/>
    </row>
    <row r="661" spans="5:71" outlineLevel="1">
      <c r="E661" s="131" t="s">
        <v>161</v>
      </c>
      <c r="K661"/>
      <c r="L661" s="168">
        <v>1496</v>
      </c>
      <c r="M661" s="168">
        <v>1496</v>
      </c>
      <c r="N661" s="168">
        <v>0</v>
      </c>
      <c r="O661" s="168">
        <v>0</v>
      </c>
      <c r="P661" s="168">
        <v>0</v>
      </c>
      <c r="Q661" s="168">
        <v>0</v>
      </c>
      <c r="R661" s="168">
        <v>0</v>
      </c>
      <c r="S661" s="168">
        <v>0</v>
      </c>
      <c r="T661" s="168">
        <v>0</v>
      </c>
      <c r="U661" s="168">
        <v>0</v>
      </c>
      <c r="V661" s="168">
        <v>0</v>
      </c>
      <c r="W661" s="168">
        <v>0</v>
      </c>
      <c r="X661" s="168">
        <v>0</v>
      </c>
      <c r="Y661" s="352"/>
      <c r="Z661" s="352"/>
      <c r="AA661" s="352"/>
      <c r="BR661"/>
      <c r="BS661"/>
    </row>
    <row r="662" spans="5:71" outlineLevel="1">
      <c r="E662" s="131" t="s">
        <v>162</v>
      </c>
      <c r="K662"/>
      <c r="L662" s="168">
        <v>8867</v>
      </c>
      <c r="M662" s="168">
        <v>7855</v>
      </c>
      <c r="N662" s="168">
        <v>7864</v>
      </c>
      <c r="O662" s="168">
        <v>7053</v>
      </c>
      <c r="P662" s="168">
        <v>6808</v>
      </c>
      <c r="Q662" s="168">
        <v>6570</v>
      </c>
      <c r="R662" s="168">
        <v>6332</v>
      </c>
      <c r="S662" s="168">
        <v>0</v>
      </c>
      <c r="T662" s="168">
        <v>0</v>
      </c>
      <c r="U662" s="168">
        <v>0</v>
      </c>
      <c r="V662" s="168">
        <v>0</v>
      </c>
      <c r="W662" s="168">
        <v>0</v>
      </c>
      <c r="X662" s="168">
        <v>0</v>
      </c>
      <c r="Y662" s="352"/>
      <c r="Z662" s="352"/>
      <c r="AA662" s="352"/>
      <c r="BR662"/>
      <c r="BS662"/>
    </row>
    <row r="663" spans="5:71" outlineLevel="1">
      <c r="E663" s="131" t="s">
        <v>163</v>
      </c>
      <c r="K663"/>
      <c r="L663" s="168">
        <v>0</v>
      </c>
      <c r="M663" s="168">
        <v>0</v>
      </c>
      <c r="N663" s="168">
        <v>0</v>
      </c>
      <c r="O663" s="168">
        <v>0</v>
      </c>
      <c r="P663" s="168">
        <v>0</v>
      </c>
      <c r="Q663" s="168">
        <v>0</v>
      </c>
      <c r="R663" s="168">
        <v>0</v>
      </c>
      <c r="S663" s="168">
        <v>0</v>
      </c>
      <c r="T663" s="168">
        <v>0</v>
      </c>
      <c r="U663" s="168">
        <v>0</v>
      </c>
      <c r="V663" s="168">
        <v>624</v>
      </c>
      <c r="W663" s="168">
        <v>624</v>
      </c>
      <c r="X663" s="168">
        <v>790</v>
      </c>
      <c r="Y663" s="352"/>
      <c r="Z663" s="352"/>
      <c r="AA663" s="352"/>
      <c r="BR663"/>
      <c r="BS663"/>
    </row>
    <row r="664" spans="5:71" outlineLevel="1">
      <c r="E664" s="131" t="s">
        <v>598</v>
      </c>
      <c r="K664"/>
      <c r="L664" s="168">
        <v>0</v>
      </c>
      <c r="M664" s="168">
        <v>0</v>
      </c>
      <c r="N664" s="168">
        <v>0</v>
      </c>
      <c r="O664" s="168">
        <v>0</v>
      </c>
      <c r="P664" s="168">
        <v>0</v>
      </c>
      <c r="Q664" s="168">
        <v>0</v>
      </c>
      <c r="R664" s="168">
        <v>0</v>
      </c>
      <c r="S664" s="168">
        <v>0</v>
      </c>
      <c r="T664" s="168">
        <v>1867</v>
      </c>
      <c r="U664" s="168">
        <v>5009</v>
      </c>
      <c r="V664" s="168">
        <v>5847</v>
      </c>
      <c r="W664" s="168">
        <v>34622</v>
      </c>
      <c r="X664" s="168">
        <v>74439</v>
      </c>
      <c r="Y664" s="352"/>
      <c r="Z664" s="352"/>
      <c r="AA664" s="352"/>
      <c r="BR664"/>
      <c r="BS664"/>
    </row>
    <row r="665" spans="5:71" outlineLevel="1">
      <c r="E665" s="131" t="s">
        <v>589</v>
      </c>
      <c r="K665"/>
      <c r="L665" s="168">
        <v>0</v>
      </c>
      <c r="M665" s="168">
        <v>0</v>
      </c>
      <c r="N665" s="168">
        <v>0</v>
      </c>
      <c r="O665" s="168">
        <v>0</v>
      </c>
      <c r="P665" s="168">
        <v>0</v>
      </c>
      <c r="Q665" s="168">
        <v>0</v>
      </c>
      <c r="R665" s="168">
        <v>0</v>
      </c>
      <c r="S665" s="168">
        <v>0</v>
      </c>
      <c r="T665" s="168">
        <v>0</v>
      </c>
      <c r="U665" s="168">
        <v>75779</v>
      </c>
      <c r="V665" s="168">
        <v>106129</v>
      </c>
      <c r="W665" s="168">
        <v>132360</v>
      </c>
      <c r="X665" s="168">
        <v>130081</v>
      </c>
      <c r="Y665" s="352"/>
      <c r="Z665" s="352"/>
      <c r="AA665" s="352"/>
      <c r="BR665"/>
      <c r="BS665"/>
    </row>
    <row r="666" spans="5:71" outlineLevel="1">
      <c r="E666" s="131" t="s">
        <v>552</v>
      </c>
      <c r="K666"/>
      <c r="L666" s="168">
        <v>0</v>
      </c>
      <c r="M666" s="168">
        <v>0</v>
      </c>
      <c r="N666" s="168">
        <v>0</v>
      </c>
      <c r="O666" s="168">
        <v>0</v>
      </c>
      <c r="P666" s="168">
        <v>0</v>
      </c>
      <c r="Q666" s="168">
        <v>0</v>
      </c>
      <c r="R666" s="168">
        <v>0</v>
      </c>
      <c r="S666" s="168">
        <v>0</v>
      </c>
      <c r="T666" s="168">
        <v>0</v>
      </c>
      <c r="U666" s="168">
        <v>0</v>
      </c>
      <c r="V666" s="168">
        <v>0</v>
      </c>
      <c r="W666" s="168">
        <v>1000</v>
      </c>
      <c r="X666" s="168">
        <v>10772</v>
      </c>
      <c r="Y666" s="352"/>
      <c r="Z666" s="352"/>
      <c r="AA666" s="352"/>
      <c r="BR666"/>
      <c r="BS666"/>
    </row>
    <row r="667" spans="5:71" outlineLevel="1">
      <c r="E667" s="131" t="s">
        <v>164</v>
      </c>
      <c r="K667"/>
      <c r="L667" s="168">
        <v>8513318</v>
      </c>
      <c r="M667" s="168">
        <v>9424287</v>
      </c>
      <c r="N667" s="168">
        <v>10333378</v>
      </c>
      <c r="O667" s="168">
        <v>11397797</v>
      </c>
      <c r="P667" s="168">
        <v>12709521</v>
      </c>
      <c r="Q667" s="168">
        <v>13700760</v>
      </c>
      <c r="R667" s="168">
        <v>13654612</v>
      </c>
      <c r="S667" s="168">
        <v>13350996</v>
      </c>
      <c r="T667" s="168">
        <v>13135033</v>
      </c>
      <c r="U667" s="168">
        <v>11703025</v>
      </c>
      <c r="V667" s="168">
        <v>11458390</v>
      </c>
      <c r="W667" s="168">
        <v>10861079</v>
      </c>
      <c r="X667" s="168">
        <v>10500673</v>
      </c>
      <c r="Y667" s="352"/>
      <c r="Z667" s="352"/>
      <c r="AA667" s="352"/>
      <c r="BR667"/>
      <c r="BS667"/>
    </row>
    <row r="668" spans="5:71" outlineLevel="1">
      <c r="E668" s="131" t="s">
        <v>165</v>
      </c>
      <c r="K668"/>
      <c r="L668" s="168">
        <v>356794</v>
      </c>
      <c r="M668" s="168">
        <v>405283</v>
      </c>
      <c r="N668" s="168">
        <v>450731</v>
      </c>
      <c r="O668" s="168">
        <v>492526</v>
      </c>
      <c r="P668" s="168">
        <v>540421</v>
      </c>
      <c r="Q668" s="168">
        <v>577737</v>
      </c>
      <c r="R668" s="168">
        <v>534999</v>
      </c>
      <c r="S668" s="168">
        <v>508935</v>
      </c>
      <c r="T668" s="168">
        <v>483862</v>
      </c>
      <c r="U668" s="168">
        <v>400069</v>
      </c>
      <c r="V668" s="168">
        <v>379330</v>
      </c>
      <c r="W668" s="168">
        <v>350071</v>
      </c>
      <c r="X668" s="168">
        <v>335049</v>
      </c>
      <c r="Y668" s="352"/>
      <c r="Z668" s="352"/>
      <c r="AA668" s="352"/>
      <c r="BR668"/>
      <c r="BS668"/>
    </row>
    <row r="669" spans="5:71" ht="12" customHeight="1" outlineLevel="1">
      <c r="E669" s="132" t="s">
        <v>166</v>
      </c>
      <c r="G669" s="19" t="s">
        <v>613</v>
      </c>
      <c r="K669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Y669" s="182">
        <f>Y638-Y639</f>
        <v>6331430.128318131</v>
      </c>
      <c r="Z669" s="182">
        <f>Z638-Z639</f>
        <v>6098417.1940649878</v>
      </c>
      <c r="AA669" s="182">
        <f>AA638-AA639</f>
        <v>6290001.0503834598</v>
      </c>
    </row>
    <row r="670" spans="5:71" outlineLevel="1">
      <c r="E670" s="130" t="s">
        <v>141</v>
      </c>
      <c r="K670"/>
      <c r="L670" s="168">
        <v>0</v>
      </c>
      <c r="M670" s="168">
        <v>9033</v>
      </c>
      <c r="N670" s="168">
        <v>19518</v>
      </c>
      <c r="O670" s="168">
        <v>30747</v>
      </c>
      <c r="P670" s="168">
        <v>47774</v>
      </c>
      <c r="Q670" s="168">
        <v>54341</v>
      </c>
      <c r="R670" s="168">
        <v>79468</v>
      </c>
      <c r="S670" s="168">
        <v>87153</v>
      </c>
      <c r="T670" s="168">
        <v>101005</v>
      </c>
      <c r="U670" s="168">
        <v>97394</v>
      </c>
      <c r="V670" s="168">
        <v>101823</v>
      </c>
      <c r="W670" s="168">
        <v>89670</v>
      </c>
      <c r="X670" s="168">
        <v>143441</v>
      </c>
      <c r="Y670" s="352"/>
      <c r="Z670" s="352"/>
      <c r="AA670" s="352"/>
      <c r="BR670"/>
      <c r="BS670"/>
    </row>
    <row r="671" spans="5:71" outlineLevel="1">
      <c r="E671" s="130" t="s">
        <v>142</v>
      </c>
      <c r="K671"/>
      <c r="L671" s="168">
        <v>0</v>
      </c>
      <c r="M671" s="168">
        <v>9459</v>
      </c>
      <c r="N671" s="168">
        <v>75228</v>
      </c>
      <c r="O671" s="168">
        <v>113791</v>
      </c>
      <c r="P671" s="168">
        <v>213055</v>
      </c>
      <c r="Q671" s="168">
        <v>238898</v>
      </c>
      <c r="R671" s="168">
        <v>426358</v>
      </c>
      <c r="S671" s="168">
        <v>390279</v>
      </c>
      <c r="T671" s="168">
        <v>389030</v>
      </c>
      <c r="U671" s="168">
        <v>379443</v>
      </c>
      <c r="V671" s="168">
        <v>377891</v>
      </c>
      <c r="W671" s="168">
        <v>486203</v>
      </c>
      <c r="X671" s="168">
        <v>727482</v>
      </c>
      <c r="Y671" s="352"/>
      <c r="Z671" s="352"/>
      <c r="AA671" s="352"/>
      <c r="BR671"/>
      <c r="BS671"/>
    </row>
    <row r="672" spans="5:71" outlineLevel="1">
      <c r="E672" s="130" t="s">
        <v>143</v>
      </c>
      <c r="K672"/>
      <c r="L672" s="168">
        <v>78635</v>
      </c>
      <c r="M672" s="168">
        <v>121021</v>
      </c>
      <c r="N672" s="168">
        <v>116406</v>
      </c>
      <c r="O672" s="168">
        <v>132425</v>
      </c>
      <c r="P672" s="168">
        <v>177622</v>
      </c>
      <c r="Q672" s="168">
        <v>228049</v>
      </c>
      <c r="R672" s="168">
        <v>268633</v>
      </c>
      <c r="S672" s="168">
        <v>282681</v>
      </c>
      <c r="T672" s="168">
        <v>299361</v>
      </c>
      <c r="U672" s="168">
        <v>300053</v>
      </c>
      <c r="V672" s="168">
        <v>303473</v>
      </c>
      <c r="W672" s="168">
        <v>307409</v>
      </c>
      <c r="X672" s="168">
        <v>317848</v>
      </c>
      <c r="Y672" s="352"/>
      <c r="Z672" s="352"/>
      <c r="AA672" s="352"/>
      <c r="BR672"/>
      <c r="BS672"/>
    </row>
    <row r="673" spans="1:71" s="309" customFormat="1" outlineLevel="1">
      <c r="A673" s="273"/>
      <c r="E673" s="310" t="s">
        <v>144</v>
      </c>
      <c r="H673"/>
      <c r="I673"/>
      <c r="J673"/>
      <c r="K673"/>
      <c r="L673" s="168">
        <v>0</v>
      </c>
      <c r="M673" s="168">
        <v>0</v>
      </c>
      <c r="N673" s="168">
        <v>0</v>
      </c>
      <c r="O673" s="168">
        <v>0</v>
      </c>
      <c r="P673" s="168">
        <v>0</v>
      </c>
      <c r="Q673" s="168">
        <v>0</v>
      </c>
      <c r="R673" s="168">
        <v>0</v>
      </c>
      <c r="S673" s="168">
        <v>331485</v>
      </c>
      <c r="T673" s="168">
        <v>472621</v>
      </c>
      <c r="U673" s="168">
        <v>638751</v>
      </c>
      <c r="V673" s="168">
        <v>784808</v>
      </c>
      <c r="W673" s="168">
        <v>947474</v>
      </c>
      <c r="X673" s="168">
        <v>1088861</v>
      </c>
      <c r="Y673" s="352"/>
      <c r="Z673" s="352"/>
      <c r="AA673" s="353"/>
      <c r="AB673"/>
      <c r="AC673"/>
    </row>
    <row r="674" spans="1:71" outlineLevel="1">
      <c r="E674" s="131" t="s">
        <v>145</v>
      </c>
      <c r="K674"/>
      <c r="L674" s="168">
        <v>0</v>
      </c>
      <c r="M674" s="168">
        <v>0</v>
      </c>
      <c r="N674" s="168">
        <v>0</v>
      </c>
      <c r="O674" s="168">
        <v>0</v>
      </c>
      <c r="P674" s="168">
        <v>0</v>
      </c>
      <c r="Q674" s="168">
        <v>0</v>
      </c>
      <c r="R674" s="168">
        <v>0</v>
      </c>
      <c r="S674" s="168">
        <v>0</v>
      </c>
      <c r="T674" s="168">
        <v>0</v>
      </c>
      <c r="U674" s="168">
        <v>445</v>
      </c>
      <c r="V674" s="168">
        <v>1509</v>
      </c>
      <c r="W674" s="168">
        <v>9303</v>
      </c>
      <c r="X674" s="168">
        <v>10602</v>
      </c>
      <c r="Y674" s="352"/>
      <c r="Z674" s="352"/>
      <c r="AA674" s="352"/>
      <c r="BR674"/>
      <c r="BS674"/>
    </row>
    <row r="675" spans="1:71" outlineLevel="1">
      <c r="E675" s="131" t="s">
        <v>146</v>
      </c>
      <c r="K675"/>
      <c r="L675" s="168">
        <v>0</v>
      </c>
      <c r="M675" s="168">
        <v>0</v>
      </c>
      <c r="N675" s="168">
        <v>0</v>
      </c>
      <c r="O675" s="168">
        <v>0</v>
      </c>
      <c r="P675" s="168">
        <v>0</v>
      </c>
      <c r="Q675" s="168">
        <v>0</v>
      </c>
      <c r="R675" s="168">
        <v>0</v>
      </c>
      <c r="S675" s="168">
        <v>0</v>
      </c>
      <c r="T675" s="168">
        <v>56</v>
      </c>
      <c r="U675" s="168">
        <v>978</v>
      </c>
      <c r="V675" s="168">
        <v>4137</v>
      </c>
      <c r="W675" s="168">
        <v>6971</v>
      </c>
      <c r="X675" s="168">
        <v>17633</v>
      </c>
      <c r="Y675" s="352"/>
      <c r="Z675" s="352"/>
      <c r="AA675" s="352"/>
      <c r="BR675"/>
      <c r="BS675"/>
    </row>
    <row r="676" spans="1:71" outlineLevel="1">
      <c r="E676" s="131" t="s">
        <v>147</v>
      </c>
      <c r="K676"/>
      <c r="L676" s="168">
        <v>0</v>
      </c>
      <c r="M676" s="168">
        <v>0</v>
      </c>
      <c r="N676" s="168">
        <v>0</v>
      </c>
      <c r="O676" s="168">
        <v>0</v>
      </c>
      <c r="P676" s="168">
        <v>0</v>
      </c>
      <c r="Q676" s="168">
        <v>0</v>
      </c>
      <c r="R676" s="168">
        <v>0</v>
      </c>
      <c r="S676" s="168">
        <v>0</v>
      </c>
      <c r="T676" s="168">
        <v>0</v>
      </c>
      <c r="U676" s="168">
        <v>0</v>
      </c>
      <c r="V676" s="168">
        <v>0</v>
      </c>
      <c r="W676" s="168">
        <v>0</v>
      </c>
      <c r="X676" s="168">
        <v>0</v>
      </c>
      <c r="Y676" s="352"/>
      <c r="Z676" s="352"/>
      <c r="AA676" s="352"/>
      <c r="BR676"/>
      <c r="BS676"/>
    </row>
    <row r="677" spans="1:71" outlineLevel="1">
      <c r="E677" s="131" t="s">
        <v>148</v>
      </c>
      <c r="K677"/>
      <c r="L677" s="168">
        <v>0</v>
      </c>
      <c r="M677" s="168">
        <v>0</v>
      </c>
      <c r="N677" s="168">
        <v>0</v>
      </c>
      <c r="O677" s="168">
        <v>0</v>
      </c>
      <c r="P677" s="168">
        <v>0</v>
      </c>
      <c r="Q677" s="168">
        <v>0</v>
      </c>
      <c r="R677" s="168">
        <v>0</v>
      </c>
      <c r="S677" s="168">
        <v>0</v>
      </c>
      <c r="T677" s="168">
        <v>6</v>
      </c>
      <c r="U677" s="168">
        <v>23</v>
      </c>
      <c r="V677" s="168">
        <v>14</v>
      </c>
      <c r="W677" s="168">
        <v>106</v>
      </c>
      <c r="X677" s="168">
        <v>6704</v>
      </c>
      <c r="Y677" s="352"/>
      <c r="Z677" s="352"/>
      <c r="AA677" s="352"/>
      <c r="BR677"/>
      <c r="BS677"/>
    </row>
    <row r="678" spans="1:71" outlineLevel="1">
      <c r="E678" s="131" t="s">
        <v>149</v>
      </c>
      <c r="K678"/>
      <c r="L678" s="168">
        <v>0</v>
      </c>
      <c r="M678" s="168">
        <v>0</v>
      </c>
      <c r="N678" s="168">
        <v>0</v>
      </c>
      <c r="O678" s="168">
        <v>0</v>
      </c>
      <c r="P678" s="168">
        <v>0</v>
      </c>
      <c r="Q678" s="168">
        <v>0</v>
      </c>
      <c r="R678" s="168">
        <v>0</v>
      </c>
      <c r="S678" s="168">
        <v>0</v>
      </c>
      <c r="T678" s="168">
        <v>0</v>
      </c>
      <c r="U678" s="168">
        <v>0</v>
      </c>
      <c r="V678" s="168">
        <v>0</v>
      </c>
      <c r="W678" s="168">
        <v>0</v>
      </c>
      <c r="X678" s="168">
        <v>0</v>
      </c>
      <c r="Y678" s="352"/>
      <c r="Z678" s="352"/>
      <c r="AA678" s="352"/>
      <c r="BR678"/>
      <c r="BS678"/>
    </row>
    <row r="679" spans="1:71" outlineLevel="1">
      <c r="E679" s="131" t="s">
        <v>150</v>
      </c>
      <c r="K679"/>
      <c r="L679" s="168">
        <v>0</v>
      </c>
      <c r="M679" s="168">
        <v>0</v>
      </c>
      <c r="N679" s="168">
        <v>0</v>
      </c>
      <c r="O679" s="168">
        <v>0</v>
      </c>
      <c r="P679" s="168">
        <v>0</v>
      </c>
      <c r="Q679" s="168">
        <v>0</v>
      </c>
      <c r="R679" s="168">
        <v>0</v>
      </c>
      <c r="S679" s="168">
        <v>0</v>
      </c>
      <c r="T679" s="168">
        <v>20</v>
      </c>
      <c r="U679" s="168">
        <v>217</v>
      </c>
      <c r="V679" s="168">
        <v>359</v>
      </c>
      <c r="W679" s="168">
        <v>527</v>
      </c>
      <c r="X679" s="168">
        <v>633</v>
      </c>
      <c r="Y679" s="352"/>
      <c r="Z679" s="352"/>
      <c r="AA679" s="352"/>
      <c r="BR679"/>
      <c r="BS679"/>
    </row>
    <row r="680" spans="1:71" outlineLevel="1">
      <c r="E680" s="131" t="s">
        <v>588</v>
      </c>
      <c r="K680"/>
      <c r="L680" s="168">
        <v>0</v>
      </c>
      <c r="M680" s="168">
        <v>0</v>
      </c>
      <c r="N680" s="168">
        <v>0</v>
      </c>
      <c r="O680" s="168">
        <v>0</v>
      </c>
      <c r="P680" s="168">
        <v>0</v>
      </c>
      <c r="Q680" s="168">
        <v>0</v>
      </c>
      <c r="R680" s="168">
        <v>0</v>
      </c>
      <c r="S680" s="168">
        <v>0</v>
      </c>
      <c r="T680" s="168">
        <v>0</v>
      </c>
      <c r="U680" s="168">
        <v>451</v>
      </c>
      <c r="V680" s="168">
        <v>561</v>
      </c>
      <c r="W680" s="168">
        <v>709</v>
      </c>
      <c r="X680" s="168">
        <v>1194</v>
      </c>
      <c r="Y680" s="352"/>
      <c r="Z680" s="352"/>
      <c r="AA680" s="352"/>
      <c r="BR680"/>
      <c r="BS680"/>
    </row>
    <row r="681" spans="1:71" outlineLevel="1">
      <c r="E681" s="131" t="s">
        <v>151</v>
      </c>
      <c r="K681"/>
      <c r="L681" s="168">
        <v>0</v>
      </c>
      <c r="M681" s="168">
        <v>0</v>
      </c>
      <c r="N681" s="168">
        <v>0</v>
      </c>
      <c r="O681" s="168">
        <v>0</v>
      </c>
      <c r="P681" s="168">
        <v>0</v>
      </c>
      <c r="Q681" s="168">
        <v>0</v>
      </c>
      <c r="R681" s="168">
        <v>0</v>
      </c>
      <c r="S681" s="168">
        <v>0</v>
      </c>
      <c r="T681" s="168">
        <v>0</v>
      </c>
      <c r="U681" s="168">
        <v>0</v>
      </c>
      <c r="V681" s="168">
        <v>0</v>
      </c>
      <c r="W681" s="168">
        <v>0</v>
      </c>
      <c r="X681" s="168">
        <v>0</v>
      </c>
      <c r="Y681" s="352"/>
      <c r="Z681" s="352"/>
      <c r="AA681" s="352"/>
      <c r="BR681"/>
      <c r="BS681"/>
    </row>
    <row r="682" spans="1:71" outlineLevel="1">
      <c r="E682" s="131" t="s">
        <v>152</v>
      </c>
      <c r="K682"/>
      <c r="L682" s="168">
        <v>0</v>
      </c>
      <c r="M682" s="168">
        <v>0</v>
      </c>
      <c r="N682" s="168">
        <v>0</v>
      </c>
      <c r="O682" s="168">
        <v>0</v>
      </c>
      <c r="P682" s="168">
        <v>0</v>
      </c>
      <c r="Q682" s="168">
        <v>0</v>
      </c>
      <c r="R682" s="168">
        <v>0</v>
      </c>
      <c r="S682" s="168">
        <v>0</v>
      </c>
      <c r="T682" s="168">
        <v>348</v>
      </c>
      <c r="U682" s="168">
        <v>687</v>
      </c>
      <c r="V682" s="168">
        <v>964</v>
      </c>
      <c r="W682" s="168">
        <v>1042</v>
      </c>
      <c r="X682" s="168">
        <v>1162</v>
      </c>
      <c r="Y682" s="352"/>
      <c r="Z682" s="352"/>
      <c r="AA682" s="352"/>
      <c r="BR682"/>
      <c r="BS682"/>
    </row>
    <row r="683" spans="1:71" outlineLevel="1">
      <c r="E683" s="131" t="s">
        <v>153</v>
      </c>
      <c r="K683"/>
      <c r="L683" s="168">
        <v>0</v>
      </c>
      <c r="M683" s="168">
        <v>0</v>
      </c>
      <c r="N683" s="168">
        <v>0</v>
      </c>
      <c r="O683" s="168">
        <v>0</v>
      </c>
      <c r="P683" s="168">
        <v>0</v>
      </c>
      <c r="Q683" s="168">
        <v>0</v>
      </c>
      <c r="R683" s="168">
        <v>0</v>
      </c>
      <c r="S683" s="168">
        <v>0</v>
      </c>
      <c r="T683" s="168">
        <v>595</v>
      </c>
      <c r="U683" s="168">
        <v>3458</v>
      </c>
      <c r="V683" s="168">
        <v>18812</v>
      </c>
      <c r="W683" s="168">
        <v>0</v>
      </c>
      <c r="X683" s="168">
        <v>0</v>
      </c>
      <c r="Y683" s="352"/>
      <c r="Z683" s="352"/>
      <c r="AA683" s="352"/>
      <c r="BR683"/>
      <c r="BS683"/>
    </row>
    <row r="684" spans="1:71" outlineLevel="1">
      <c r="E684" s="131" t="s">
        <v>154</v>
      </c>
      <c r="K684"/>
      <c r="L684" s="168">
        <v>0</v>
      </c>
      <c r="M684" s="168">
        <v>0</v>
      </c>
      <c r="N684" s="168">
        <v>0</v>
      </c>
      <c r="O684" s="168">
        <v>0</v>
      </c>
      <c r="P684" s="168">
        <v>0</v>
      </c>
      <c r="Q684" s="168">
        <v>0</v>
      </c>
      <c r="R684" s="168">
        <v>0</v>
      </c>
      <c r="S684" s="168">
        <v>0</v>
      </c>
      <c r="T684" s="168">
        <v>0</v>
      </c>
      <c r="U684" s="168">
        <v>0</v>
      </c>
      <c r="V684" s="168">
        <v>0</v>
      </c>
      <c r="W684" s="168">
        <v>18</v>
      </c>
      <c r="X684" s="168">
        <v>204</v>
      </c>
      <c r="Y684" s="352"/>
      <c r="Z684" s="352"/>
      <c r="AA684" s="352"/>
      <c r="BR684"/>
      <c r="BS684"/>
    </row>
    <row r="685" spans="1:71" outlineLevel="1">
      <c r="E685" s="131" t="s">
        <v>155</v>
      </c>
      <c r="K685"/>
      <c r="L685" s="168">
        <v>0</v>
      </c>
      <c r="M685" s="168">
        <v>0</v>
      </c>
      <c r="N685" s="168">
        <v>0</v>
      </c>
      <c r="O685" s="168">
        <v>0</v>
      </c>
      <c r="P685" s="168">
        <v>0</v>
      </c>
      <c r="Q685" s="168">
        <v>0</v>
      </c>
      <c r="R685" s="168">
        <v>0</v>
      </c>
      <c r="S685" s="168">
        <v>2863</v>
      </c>
      <c r="T685" s="168">
        <v>4238</v>
      </c>
      <c r="U685" s="168">
        <v>5131</v>
      </c>
      <c r="V685" s="168">
        <v>5029</v>
      </c>
      <c r="W685" s="168">
        <v>4494</v>
      </c>
      <c r="X685" s="168">
        <v>16813</v>
      </c>
      <c r="Y685" s="352"/>
      <c r="Z685" s="352"/>
      <c r="AA685" s="352"/>
      <c r="BR685"/>
      <c r="BS685"/>
    </row>
    <row r="686" spans="1:71" outlineLevel="1">
      <c r="E686" s="131" t="s">
        <v>156</v>
      </c>
      <c r="K686"/>
      <c r="L686" s="168">
        <v>17618</v>
      </c>
      <c r="M686" s="168">
        <v>24238</v>
      </c>
      <c r="N686" s="168">
        <v>26118</v>
      </c>
      <c r="O686" s="168">
        <v>30705</v>
      </c>
      <c r="P686" s="168">
        <v>38469</v>
      </c>
      <c r="Q686" s="168">
        <v>52059</v>
      </c>
      <c r="R686" s="168">
        <v>62588</v>
      </c>
      <c r="S686" s="168">
        <v>80224</v>
      </c>
      <c r="T686" s="168">
        <v>182210</v>
      </c>
      <c r="U686" s="168">
        <v>186051</v>
      </c>
      <c r="V686" s="168">
        <v>178679</v>
      </c>
      <c r="W686" s="168">
        <v>174232</v>
      </c>
      <c r="X686" s="168">
        <v>165374</v>
      </c>
      <c r="Y686" s="352"/>
      <c r="Z686" s="352"/>
      <c r="AA686" s="352"/>
      <c r="BR686"/>
      <c r="BS686"/>
    </row>
    <row r="687" spans="1:71" outlineLevel="1">
      <c r="E687" s="131" t="s">
        <v>157</v>
      </c>
      <c r="K687"/>
      <c r="L687" s="168">
        <v>2488</v>
      </c>
      <c r="M687" s="168">
        <v>5346</v>
      </c>
      <c r="N687" s="168">
        <v>6469</v>
      </c>
      <c r="O687" s="168">
        <v>9166</v>
      </c>
      <c r="P687" s="168">
        <v>15401</v>
      </c>
      <c r="Q687" s="168">
        <v>25480</v>
      </c>
      <c r="R687" s="168">
        <v>71696</v>
      </c>
      <c r="S687" s="168">
        <v>122851</v>
      </c>
      <c r="T687" s="168">
        <v>125213</v>
      </c>
      <c r="U687" s="168">
        <v>157863</v>
      </c>
      <c r="V687" s="168">
        <v>204643</v>
      </c>
      <c r="W687" s="168">
        <v>153457</v>
      </c>
      <c r="X687" s="168">
        <v>162867</v>
      </c>
      <c r="Y687" s="352"/>
      <c r="Z687" s="352"/>
      <c r="AA687" s="352"/>
      <c r="BR687"/>
      <c r="BS687"/>
    </row>
    <row r="688" spans="1:71" outlineLevel="1">
      <c r="E688" s="131" t="s">
        <v>158</v>
      </c>
      <c r="K688"/>
      <c r="L688" s="168">
        <v>0</v>
      </c>
      <c r="M688" s="168">
        <v>0</v>
      </c>
      <c r="N688" s="168">
        <v>0</v>
      </c>
      <c r="O688" s="168">
        <v>0</v>
      </c>
      <c r="P688" s="168">
        <v>0</v>
      </c>
      <c r="Q688" s="168">
        <v>0</v>
      </c>
      <c r="R688" s="168">
        <v>0</v>
      </c>
      <c r="S688" s="168">
        <v>0</v>
      </c>
      <c r="T688" s="168">
        <v>6240</v>
      </c>
      <c r="U688" s="168">
        <v>8293</v>
      </c>
      <c r="V688" s="168">
        <v>9276</v>
      </c>
      <c r="W688" s="168">
        <v>181469</v>
      </c>
      <c r="X688" s="168">
        <v>203987</v>
      </c>
      <c r="Y688" s="352"/>
      <c r="Z688" s="352"/>
      <c r="AA688" s="352"/>
      <c r="BR688"/>
      <c r="BS688"/>
    </row>
    <row r="689" spans="5:71" outlineLevel="1">
      <c r="E689" s="131" t="s">
        <v>159</v>
      </c>
      <c r="K689"/>
      <c r="L689" s="168">
        <v>0</v>
      </c>
      <c r="M689" s="168">
        <v>0</v>
      </c>
      <c r="N689" s="168">
        <v>0</v>
      </c>
      <c r="O689" s="168">
        <v>0</v>
      </c>
      <c r="P689" s="168">
        <v>0</v>
      </c>
      <c r="Q689" s="168">
        <v>0</v>
      </c>
      <c r="R689" s="168">
        <v>388</v>
      </c>
      <c r="S689" s="168">
        <v>7474</v>
      </c>
      <c r="T689" s="168">
        <v>0</v>
      </c>
      <c r="U689" s="168">
        <v>0</v>
      </c>
      <c r="V689" s="168">
        <v>0</v>
      </c>
      <c r="W689" s="168">
        <v>0</v>
      </c>
      <c r="X689" s="168">
        <v>0</v>
      </c>
      <c r="Y689" s="352"/>
      <c r="Z689" s="352"/>
      <c r="AA689" s="352"/>
      <c r="BR689"/>
      <c r="BS689"/>
    </row>
    <row r="690" spans="5:71" outlineLevel="1">
      <c r="E690" s="131" t="s">
        <v>160</v>
      </c>
      <c r="K690"/>
      <c r="L690" s="168">
        <v>0</v>
      </c>
      <c r="M690" s="168">
        <v>0</v>
      </c>
      <c r="N690" s="168">
        <v>0</v>
      </c>
      <c r="O690" s="168">
        <v>0</v>
      </c>
      <c r="P690" s="168">
        <v>0</v>
      </c>
      <c r="Q690" s="168">
        <v>0</v>
      </c>
      <c r="R690" s="168">
        <v>0</v>
      </c>
      <c r="S690" s="168">
        <v>0</v>
      </c>
      <c r="T690" s="168">
        <v>0</v>
      </c>
      <c r="U690" s="168">
        <v>3166</v>
      </c>
      <c r="V690" s="168">
        <v>3166</v>
      </c>
      <c r="W690" s="168">
        <v>3166</v>
      </c>
      <c r="X690" s="168">
        <v>3166</v>
      </c>
      <c r="Y690" s="352"/>
      <c r="Z690" s="352"/>
      <c r="AA690" s="352"/>
      <c r="BR690"/>
      <c r="BS690"/>
    </row>
    <row r="691" spans="5:71" outlineLevel="1">
      <c r="E691" s="131" t="s">
        <v>161</v>
      </c>
      <c r="K691"/>
      <c r="L691" s="168">
        <v>0</v>
      </c>
      <c r="M691" s="168">
        <v>0</v>
      </c>
      <c r="N691" s="168">
        <v>0</v>
      </c>
      <c r="O691" s="168">
        <v>0</v>
      </c>
      <c r="P691" s="168">
        <v>0</v>
      </c>
      <c r="Q691" s="168">
        <v>0</v>
      </c>
      <c r="R691" s="168">
        <v>0</v>
      </c>
      <c r="S691" s="168">
        <v>0</v>
      </c>
      <c r="T691" s="168">
        <v>0</v>
      </c>
      <c r="U691" s="168">
        <v>0</v>
      </c>
      <c r="V691" s="168">
        <v>0</v>
      </c>
      <c r="W691" s="168">
        <v>0</v>
      </c>
      <c r="X691" s="168">
        <v>0</v>
      </c>
      <c r="Y691" s="352"/>
      <c r="Z691" s="352"/>
      <c r="AA691" s="352"/>
      <c r="BR691"/>
      <c r="BS691"/>
    </row>
    <row r="692" spans="5:71" outlineLevel="1">
      <c r="E692" s="131" t="s">
        <v>162</v>
      </c>
      <c r="K692"/>
      <c r="L692" s="168">
        <v>0</v>
      </c>
      <c r="M692" s="168">
        <v>0</v>
      </c>
      <c r="N692" s="168">
        <v>0</v>
      </c>
      <c r="O692" s="168">
        <v>0</v>
      </c>
      <c r="P692" s="168">
        <v>0</v>
      </c>
      <c r="Q692" s="168">
        <v>0</v>
      </c>
      <c r="R692" s="168">
        <v>0</v>
      </c>
      <c r="S692" s="168">
        <v>0</v>
      </c>
      <c r="T692" s="168">
        <v>0</v>
      </c>
      <c r="U692" s="168">
        <v>0</v>
      </c>
      <c r="V692" s="168">
        <v>0</v>
      </c>
      <c r="W692" s="168">
        <v>0</v>
      </c>
      <c r="X692" s="168">
        <v>0</v>
      </c>
      <c r="Y692" s="352"/>
      <c r="Z692" s="352"/>
      <c r="AA692" s="352"/>
      <c r="BR692"/>
      <c r="BS692"/>
    </row>
    <row r="693" spans="5:71" outlineLevel="1">
      <c r="E693" s="131" t="s">
        <v>163</v>
      </c>
      <c r="K693"/>
      <c r="L693" s="168">
        <v>0</v>
      </c>
      <c r="M693" s="168">
        <v>0</v>
      </c>
      <c r="N693" s="168">
        <v>0</v>
      </c>
      <c r="O693" s="168">
        <v>0</v>
      </c>
      <c r="P693" s="168">
        <v>0</v>
      </c>
      <c r="Q693" s="168">
        <v>0</v>
      </c>
      <c r="R693" s="168">
        <v>0</v>
      </c>
      <c r="S693" s="168">
        <v>0</v>
      </c>
      <c r="T693" s="168">
        <v>0</v>
      </c>
      <c r="U693" s="168">
        <v>0</v>
      </c>
      <c r="V693" s="168">
        <v>7587</v>
      </c>
      <c r="W693" s="168">
        <v>7587</v>
      </c>
      <c r="X693" s="168">
        <v>8977</v>
      </c>
      <c r="Y693" s="352"/>
      <c r="Z693" s="352"/>
      <c r="AA693" s="352"/>
      <c r="BR693"/>
      <c r="BS693"/>
    </row>
    <row r="694" spans="5:71" outlineLevel="1">
      <c r="E694" s="131" t="s">
        <v>598</v>
      </c>
      <c r="K694"/>
      <c r="L694" s="168">
        <v>0</v>
      </c>
      <c r="M694" s="168">
        <v>0</v>
      </c>
      <c r="N694" s="168">
        <v>0</v>
      </c>
      <c r="O694" s="168">
        <v>0</v>
      </c>
      <c r="P694" s="168">
        <v>0</v>
      </c>
      <c r="Q694" s="168">
        <v>0</v>
      </c>
      <c r="R694" s="168">
        <v>0</v>
      </c>
      <c r="S694" s="168">
        <v>0</v>
      </c>
      <c r="T694" s="168">
        <v>595</v>
      </c>
      <c r="U694" s="168">
        <v>3458</v>
      </c>
      <c r="V694" s="168">
        <v>18812</v>
      </c>
      <c r="W694" s="168">
        <v>29604</v>
      </c>
      <c r="X694" s="168">
        <v>36896</v>
      </c>
      <c r="Y694" s="352"/>
      <c r="Z694" s="352"/>
      <c r="AA694" s="352"/>
      <c r="BR694"/>
      <c r="BS694"/>
    </row>
    <row r="695" spans="5:71" outlineLevel="1">
      <c r="E695" s="131" t="s">
        <v>589</v>
      </c>
      <c r="K695"/>
      <c r="L695" s="168">
        <v>0</v>
      </c>
      <c r="M695" s="168">
        <v>0</v>
      </c>
      <c r="N695" s="168">
        <v>0</v>
      </c>
      <c r="O695" s="168">
        <v>0</v>
      </c>
      <c r="P695" s="168">
        <v>0</v>
      </c>
      <c r="Q695" s="168">
        <v>0</v>
      </c>
      <c r="R695" s="168">
        <v>0</v>
      </c>
      <c r="S695" s="168">
        <v>0</v>
      </c>
      <c r="T695" s="168">
        <v>0</v>
      </c>
      <c r="U695" s="168">
        <v>0</v>
      </c>
      <c r="V695" s="168">
        <v>0</v>
      </c>
      <c r="W695" s="168">
        <v>0</v>
      </c>
      <c r="X695" s="168">
        <v>0</v>
      </c>
      <c r="Y695" s="352"/>
      <c r="Z695" s="352"/>
      <c r="AA695" s="352"/>
      <c r="BR695"/>
      <c r="BS695"/>
    </row>
    <row r="696" spans="5:71" outlineLevel="1">
      <c r="E696" s="131" t="s">
        <v>552</v>
      </c>
      <c r="K696"/>
      <c r="L696" s="168">
        <v>0</v>
      </c>
      <c r="M696" s="168">
        <v>0</v>
      </c>
      <c r="N696" s="168">
        <v>0</v>
      </c>
      <c r="O696" s="168">
        <v>0</v>
      </c>
      <c r="P696" s="168">
        <v>0</v>
      </c>
      <c r="Q696" s="168">
        <v>0</v>
      </c>
      <c r="R696" s="168">
        <v>0</v>
      </c>
      <c r="S696" s="168">
        <v>0</v>
      </c>
      <c r="T696" s="168">
        <v>0</v>
      </c>
      <c r="U696" s="168">
        <v>0</v>
      </c>
      <c r="V696" s="168">
        <v>0</v>
      </c>
      <c r="W696" s="168">
        <v>0</v>
      </c>
      <c r="X696" s="168">
        <v>0</v>
      </c>
      <c r="Y696" s="352"/>
      <c r="Z696" s="352"/>
      <c r="AA696" s="352"/>
      <c r="BR696"/>
      <c r="BS696"/>
    </row>
    <row r="697" spans="5:71" outlineLevel="1">
      <c r="E697" s="131" t="s">
        <v>164</v>
      </c>
      <c r="K697"/>
      <c r="L697" s="168">
        <v>3073950</v>
      </c>
      <c r="M697" s="168">
        <v>3398188</v>
      </c>
      <c r="N697" s="168">
        <v>3513090</v>
      </c>
      <c r="O697" s="168">
        <v>3636807</v>
      </c>
      <c r="P697" s="168">
        <v>3751764</v>
      </c>
      <c r="Q697" s="168">
        <v>3914196</v>
      </c>
      <c r="R697" s="168">
        <v>3875731</v>
      </c>
      <c r="S697" s="168">
        <v>3763858</v>
      </c>
      <c r="T697" s="168">
        <v>3810084</v>
      </c>
      <c r="U697" s="168">
        <v>3633743</v>
      </c>
      <c r="V697" s="168">
        <v>3609963</v>
      </c>
      <c r="W697" s="168">
        <v>3469162</v>
      </c>
      <c r="X697" s="168">
        <v>3265706</v>
      </c>
      <c r="Y697" s="352"/>
      <c r="Z697" s="352"/>
      <c r="AA697" s="352"/>
      <c r="BR697"/>
      <c r="BS697"/>
    </row>
    <row r="698" spans="5:71" outlineLevel="1">
      <c r="E698" s="131" t="s">
        <v>165</v>
      </c>
      <c r="K698"/>
      <c r="L698" s="168">
        <v>124931</v>
      </c>
      <c r="M698" s="168">
        <v>143821</v>
      </c>
      <c r="N698" s="168">
        <v>149237</v>
      </c>
      <c r="O698" s="168">
        <v>156134</v>
      </c>
      <c r="P698" s="168">
        <v>170572</v>
      </c>
      <c r="Q698" s="168">
        <v>181846</v>
      </c>
      <c r="R698" s="168">
        <v>185206</v>
      </c>
      <c r="S698" s="168">
        <v>176323</v>
      </c>
      <c r="T698" s="168">
        <v>160226</v>
      </c>
      <c r="U698" s="168">
        <v>145278</v>
      </c>
      <c r="V698" s="168">
        <v>143673</v>
      </c>
      <c r="W698" s="168">
        <v>133791</v>
      </c>
      <c r="X698" s="168">
        <v>122465</v>
      </c>
      <c r="Y698" s="352"/>
      <c r="Z698" s="352"/>
      <c r="AA698" s="352"/>
      <c r="BR698"/>
      <c r="BS698"/>
    </row>
    <row r="699" spans="5:71">
      <c r="G699" s="116"/>
    </row>
    <row r="700" spans="5:71">
      <c r="E700" s="73" t="s">
        <v>409</v>
      </c>
      <c r="G700" s="19" t="s">
        <v>613</v>
      </c>
      <c r="J700" s="53"/>
      <c r="L700" s="325">
        <f>SUM(L701:L703)</f>
        <v>111963</v>
      </c>
      <c r="M700" s="325">
        <f>SUM(M701:M703)</f>
        <v>111070</v>
      </c>
      <c r="N700" s="325">
        <f>SUM(N701:N703)</f>
        <v>231486</v>
      </c>
      <c r="O700" s="325">
        <f>SUM(O701:O703)</f>
        <v>428371</v>
      </c>
      <c r="P700" s="325">
        <f>SUM(P701:P703)</f>
        <v>1055328</v>
      </c>
      <c r="Q700" s="325">
        <f t="shared" ref="Q700:Y700" si="465">SUM(Q701:Q703)</f>
        <v>1921896</v>
      </c>
      <c r="R700" s="325">
        <f t="shared" si="465"/>
        <v>3083989</v>
      </c>
      <c r="S700" s="325">
        <f t="shared" si="465"/>
        <v>4560451</v>
      </c>
      <c r="T700" s="325">
        <f t="shared" si="465"/>
        <v>7526335</v>
      </c>
      <c r="U700" s="325">
        <f t="shared" si="465"/>
        <v>9563986</v>
      </c>
      <c r="V700" s="325">
        <f t="shared" si="465"/>
        <v>11323006</v>
      </c>
      <c r="W700" s="325">
        <f t="shared" si="465"/>
        <v>12217520</v>
      </c>
      <c r="X700" s="325">
        <f t="shared" si="465"/>
        <v>12654991.5</v>
      </c>
      <c r="Y700" s="325">
        <f t="shared" si="465"/>
        <v>13336156.917005815</v>
      </c>
      <c r="Z700" s="356">
        <f>AVERAGE(Y700,AA700)</f>
        <v>13960482.958502907</v>
      </c>
      <c r="AA700" s="261">
        <v>14584809</v>
      </c>
    </row>
    <row r="701" spans="5:71">
      <c r="E701" s="63" t="s">
        <v>103</v>
      </c>
      <c r="G701" s="312"/>
      <c r="I701" t="s">
        <v>138</v>
      </c>
      <c r="J701" t="s">
        <v>85</v>
      </c>
      <c r="L701" s="261">
        <v>0</v>
      </c>
      <c r="M701" s="261">
        <v>5300</v>
      </c>
      <c r="N701" s="261">
        <v>78120</v>
      </c>
      <c r="O701" s="261">
        <v>213494</v>
      </c>
      <c r="P701" s="261">
        <v>710363</v>
      </c>
      <c r="Q701" s="261">
        <v>1198725</v>
      </c>
      <c r="R701" s="261">
        <v>1964941</v>
      </c>
      <c r="S701" s="261">
        <v>3172233</v>
      </c>
      <c r="T701" s="261">
        <v>5730712</v>
      </c>
      <c r="U701" s="261">
        <v>7328785</v>
      </c>
      <c r="V701" s="261">
        <v>8833496</v>
      </c>
      <c r="W701" s="261">
        <v>9310383</v>
      </c>
      <c r="X701" s="261">
        <v>9408365</v>
      </c>
      <c r="Y701" s="261">
        <v>9361330.9346842133</v>
      </c>
      <c r="Z701" s="352"/>
      <c r="AA701" s="352"/>
    </row>
    <row r="702" spans="5:71">
      <c r="E702" s="63" t="s">
        <v>104</v>
      </c>
      <c r="G702" s="312"/>
      <c r="I702" t="s">
        <v>138</v>
      </c>
      <c r="J702" t="s">
        <v>85</v>
      </c>
      <c r="L702" s="261">
        <v>8622</v>
      </c>
      <c r="M702" s="261">
        <v>64479</v>
      </c>
      <c r="N702" s="261">
        <v>124052</v>
      </c>
      <c r="O702" s="261">
        <v>180752</v>
      </c>
      <c r="P702" s="261">
        <v>326774</v>
      </c>
      <c r="Q702" s="261">
        <v>668874</v>
      </c>
      <c r="R702" s="261">
        <v>987802</v>
      </c>
      <c r="S702" s="261">
        <v>1236239</v>
      </c>
      <c r="T702" s="261">
        <v>1615688</v>
      </c>
      <c r="U702" s="261">
        <v>1876848</v>
      </c>
      <c r="V702" s="261">
        <v>2133548</v>
      </c>
      <c r="W702" s="261">
        <v>2366206</v>
      </c>
      <c r="X702" s="261">
        <v>2732386</v>
      </c>
      <c r="Y702" s="261">
        <v>2779824.8680201285</v>
      </c>
      <c r="Z702" s="352"/>
      <c r="AA702" s="352"/>
    </row>
    <row r="703" spans="5:71">
      <c r="E703" s="63" t="s">
        <v>174</v>
      </c>
      <c r="G703" s="312"/>
      <c r="I703" t="s">
        <v>138</v>
      </c>
      <c r="J703" t="s">
        <v>85</v>
      </c>
      <c r="L703" s="261">
        <v>103341</v>
      </c>
      <c r="M703" s="261">
        <v>41291</v>
      </c>
      <c r="N703" s="261">
        <v>29314</v>
      </c>
      <c r="O703" s="261">
        <v>34125</v>
      </c>
      <c r="P703" s="261">
        <v>18191</v>
      </c>
      <c r="Q703" s="261">
        <v>54297</v>
      </c>
      <c r="R703" s="261">
        <v>131246</v>
      </c>
      <c r="S703" s="261">
        <v>151979</v>
      </c>
      <c r="T703" s="261">
        <v>179935</v>
      </c>
      <c r="U703" s="261">
        <v>358353</v>
      </c>
      <c r="V703" s="261">
        <v>355962</v>
      </c>
      <c r="W703" s="261">
        <v>540931</v>
      </c>
      <c r="X703" s="261">
        <v>514240.5</v>
      </c>
      <c r="Y703" s="261">
        <v>1195001.1143014738</v>
      </c>
      <c r="Z703" s="352"/>
      <c r="AA703" s="352"/>
    </row>
    <row r="704" spans="5:71">
      <c r="G704" s="116"/>
    </row>
    <row r="705" spans="1:71" outlineLevel="1">
      <c r="E705" s="63" t="s">
        <v>103</v>
      </c>
      <c r="G705" s="19" t="s">
        <v>450</v>
      </c>
      <c r="I705" s="53" t="s">
        <v>138</v>
      </c>
      <c r="J705" t="s">
        <v>85</v>
      </c>
      <c r="S705" s="349">
        <v>3044567.7404510495</v>
      </c>
      <c r="T705" s="349">
        <v>5161077.5648075119</v>
      </c>
      <c r="U705" s="349">
        <v>6732208.6910382742</v>
      </c>
      <c r="V705" s="349">
        <v>7547587.844809996</v>
      </c>
      <c r="W705" s="349">
        <v>8339301.7788168034</v>
      </c>
      <c r="X705" s="349">
        <v>8990132.6770338137</v>
      </c>
      <c r="Y705" s="349">
        <v>9548167.6581782773</v>
      </c>
      <c r="Z705" s="350">
        <v>10011632.7331453</v>
      </c>
      <c r="AA705" s="350">
        <v>10404099.86933668</v>
      </c>
    </row>
    <row r="706" spans="1:71" outlineLevel="1">
      <c r="E706" s="63" t="s">
        <v>104</v>
      </c>
      <c r="G706" s="19"/>
      <c r="I706" s="53" t="s">
        <v>138</v>
      </c>
      <c r="J706" t="s">
        <v>85</v>
      </c>
      <c r="S706" s="349">
        <v>1150934.8</v>
      </c>
      <c r="T706" s="349">
        <v>1615000</v>
      </c>
      <c r="U706" s="349">
        <v>1893000</v>
      </c>
      <c r="V706" s="349">
        <v>2206000</v>
      </c>
      <c r="W706" s="349">
        <v>2578946.732665766</v>
      </c>
      <c r="X706" s="349">
        <v>2931847.2737300489</v>
      </c>
      <c r="Y706" s="349">
        <v>3221374.5344504486</v>
      </c>
      <c r="Z706" s="350">
        <v>3458125.34309687</v>
      </c>
      <c r="AA706" s="350">
        <v>3661665.7001812425</v>
      </c>
    </row>
    <row r="707" spans="1:71" outlineLevel="1">
      <c r="E707" s="63" t="s">
        <v>174</v>
      </c>
      <c r="G707" s="19"/>
      <c r="I707" s="53" t="s">
        <v>138</v>
      </c>
      <c r="J707" t="s">
        <v>85</v>
      </c>
      <c r="S707" s="349">
        <v>970034.40051352791</v>
      </c>
      <c r="T707" s="349">
        <v>1037552.5252525251</v>
      </c>
      <c r="U707" s="349">
        <v>1133717.1717171718</v>
      </c>
      <c r="V707" s="349">
        <v>1400739.9268656883</v>
      </c>
      <c r="W707" s="349">
        <v>1740091.2943828069</v>
      </c>
      <c r="X707" s="349">
        <v>2205306.4792434387</v>
      </c>
      <c r="Y707" s="349">
        <v>2782615.146441997</v>
      </c>
      <c r="Z707" s="350">
        <v>3346513.0530828363</v>
      </c>
      <c r="AA707" s="350">
        <v>4127464.333182361</v>
      </c>
    </row>
    <row r="708" spans="1:71">
      <c r="G708" s="116"/>
      <c r="P708" s="50"/>
      <c r="Q708" s="50"/>
      <c r="R708" s="50"/>
      <c r="T708" s="50"/>
      <c r="U708" s="50"/>
      <c r="V708" s="50"/>
      <c r="W708" s="50"/>
      <c r="X708" s="50"/>
      <c r="Y708" s="50"/>
    </row>
    <row r="709" spans="1:71">
      <c r="E709" s="16" t="s">
        <v>408</v>
      </c>
      <c r="G709" s="19" t="s">
        <v>613</v>
      </c>
      <c r="X709" s="50"/>
    </row>
    <row r="710" spans="1:71">
      <c r="E710" s="53" t="s">
        <v>175</v>
      </c>
      <c r="G710" s="116"/>
      <c r="I710" s="53"/>
      <c r="J710" s="53"/>
      <c r="L710" s="145"/>
      <c r="M710" s="145"/>
      <c r="N710" s="145"/>
      <c r="O710" s="145"/>
      <c r="P710" s="145"/>
      <c r="Q710" s="145"/>
      <c r="R710" s="145"/>
      <c r="S710" s="145"/>
    </row>
    <row r="711" spans="1:71">
      <c r="E711" s="62" t="s">
        <v>590</v>
      </c>
      <c r="G711" s="298"/>
      <c r="H711" s="299"/>
      <c r="I711" s="53" t="s">
        <v>138</v>
      </c>
      <c r="J711" s="53" t="s">
        <v>85</v>
      </c>
      <c r="L711" s="172">
        <v>12449634.99315268</v>
      </c>
      <c r="M711" s="172">
        <v>19974019.932</v>
      </c>
      <c r="N711" s="172">
        <v>23921813</v>
      </c>
      <c r="O711" s="172">
        <v>28069647</v>
      </c>
      <c r="P711" s="172">
        <v>35942592.000000007</v>
      </c>
      <c r="Q711" s="172">
        <v>43860560.999999993</v>
      </c>
      <c r="R711" s="172">
        <v>51091577.000000007</v>
      </c>
      <c r="S711" s="172">
        <v>61360877</v>
      </c>
      <c r="T711" s="168">
        <v>69072289.34950614</v>
      </c>
      <c r="U711" s="168">
        <v>72972129.586897269</v>
      </c>
      <c r="V711" s="168">
        <v>79188133</v>
      </c>
      <c r="W711" s="168">
        <v>80487600</v>
      </c>
      <c r="X711" s="168">
        <v>85109072</v>
      </c>
      <c r="Y711" s="168">
        <v>88771065</v>
      </c>
      <c r="Z711" s="168">
        <v>90184663.484726429</v>
      </c>
      <c r="AA711" s="168">
        <v>90650787</v>
      </c>
    </row>
    <row r="712" spans="1:71">
      <c r="E712" s="62" t="s">
        <v>591</v>
      </c>
      <c r="G712" s="298"/>
      <c r="H712" s="299"/>
      <c r="I712" s="53" t="s">
        <v>138</v>
      </c>
      <c r="J712" s="53" t="s">
        <v>85</v>
      </c>
      <c r="L712" s="172">
        <v>1628245.0068473204</v>
      </c>
      <c r="M712" s="172">
        <v>1783539.0680000011</v>
      </c>
      <c r="N712" s="172">
        <v>2006453</v>
      </c>
      <c r="O712" s="172">
        <v>2028053</v>
      </c>
      <c r="P712" s="172">
        <v>2508543</v>
      </c>
      <c r="Q712" s="172">
        <v>3268185</v>
      </c>
      <c r="R712" s="172">
        <v>4303884</v>
      </c>
      <c r="S712" s="172">
        <v>5198585</v>
      </c>
      <c r="T712" s="168">
        <v>6250234.6504939087</v>
      </c>
      <c r="U712" s="168">
        <v>10212485.413102677</v>
      </c>
      <c r="V712" s="168">
        <v>12171511</v>
      </c>
      <c r="W712" s="168">
        <v>14095010</v>
      </c>
      <c r="X712" s="168">
        <v>15617510</v>
      </c>
      <c r="Y712" s="168">
        <v>16234016</v>
      </c>
      <c r="Z712" s="168">
        <v>16440167.313667011</v>
      </c>
      <c r="AA712" s="168">
        <v>17041255</v>
      </c>
    </row>
    <row r="713" spans="1:71">
      <c r="G713" s="116"/>
    </row>
    <row r="714" spans="1:71" s="2" customFormat="1">
      <c r="A714" s="273"/>
      <c r="E714" s="222" t="s">
        <v>610</v>
      </c>
      <c r="G714" s="312" t="s">
        <v>450</v>
      </c>
      <c r="H714" s="298"/>
      <c r="I714" s="2" t="s">
        <v>410</v>
      </c>
      <c r="J714" s="223" t="s">
        <v>86</v>
      </c>
      <c r="K714" s="158"/>
      <c r="L714" s="158"/>
      <c r="M714" s="158"/>
      <c r="N714" s="158"/>
      <c r="O714" s="158"/>
      <c r="P714" s="158"/>
      <c r="Q714" s="158"/>
      <c r="R714" s="158"/>
      <c r="S714" s="228">
        <v>0.41172524229388291</v>
      </c>
      <c r="T714" s="228">
        <v>0.51032811604747397</v>
      </c>
      <c r="U714" s="228">
        <v>0.59065947020105747</v>
      </c>
      <c r="V714" s="338">
        <v>0.66960818455891802</v>
      </c>
      <c r="W714" s="338">
        <v>0.77658033149316552</v>
      </c>
      <c r="X714" s="338">
        <v>0.8311925384868788</v>
      </c>
      <c r="Y714" s="338">
        <v>0.85871999911509833</v>
      </c>
      <c r="Z714" s="338">
        <v>0.86655849831342058</v>
      </c>
      <c r="AA714" s="338">
        <v>0.88893136077374335</v>
      </c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BR714" s="159"/>
      <c r="BS714" s="159"/>
    </row>
    <row r="715" spans="1:71">
      <c r="E715" s="63"/>
      <c r="G715" s="118"/>
      <c r="J715" s="53"/>
      <c r="L715" s="215"/>
      <c r="M715" s="215"/>
      <c r="N715" s="215"/>
      <c r="O715" s="173"/>
      <c r="P715" s="173"/>
      <c r="Q715" s="173"/>
      <c r="R715" s="173"/>
      <c r="T715" s="173"/>
      <c r="U715" s="173"/>
      <c r="W715" s="264"/>
      <c r="X715" s="264"/>
      <c r="Y715" s="264"/>
      <c r="Z715" s="264"/>
      <c r="AA715" s="264"/>
      <c r="BN715" s="14"/>
      <c r="BO715" s="14"/>
      <c r="BP715" s="14"/>
      <c r="BQ715" s="14"/>
      <c r="BR715"/>
      <c r="BS715"/>
    </row>
    <row r="716" spans="1:71">
      <c r="E716" s="16" t="s">
        <v>203</v>
      </c>
      <c r="G716" s="116"/>
      <c r="BN716" s="14"/>
      <c r="BO716" s="14"/>
      <c r="BP716" s="14"/>
      <c r="BQ716" s="14"/>
      <c r="BR716"/>
      <c r="BS716"/>
    </row>
    <row r="717" spans="1:71" hidden="1" outlineLevel="1">
      <c r="E717" s="63"/>
      <c r="G717" s="19"/>
      <c r="H717" s="116"/>
      <c r="I717" s="53"/>
      <c r="BN717" s="14"/>
      <c r="BO717" s="14"/>
      <c r="BP717" s="14"/>
      <c r="BQ717" s="14"/>
      <c r="BR717"/>
      <c r="BS717"/>
    </row>
    <row r="718" spans="1:71" hidden="1" outlineLevel="1">
      <c r="E718" s="156"/>
      <c r="G718" s="252"/>
      <c r="I718" s="53"/>
      <c r="BR718"/>
      <c r="BS718"/>
    </row>
    <row r="719" spans="1:71" hidden="1" outlineLevel="1">
      <c r="E719" s="156"/>
      <c r="G719" s="252"/>
      <c r="I719" s="53"/>
      <c r="K719"/>
      <c r="W719" s="142"/>
      <c r="X719" s="142"/>
      <c r="Y719" s="142"/>
      <c r="Z719" s="142"/>
      <c r="BR719"/>
      <c r="BS719"/>
    </row>
    <row r="720" spans="1:71" collapsed="1">
      <c r="E720" s="63" t="s">
        <v>454</v>
      </c>
      <c r="G720" s="19" t="s">
        <v>641</v>
      </c>
      <c r="H720" s="116"/>
      <c r="I720" t="s">
        <v>453</v>
      </c>
      <c r="J720" s="230" t="s">
        <v>366</v>
      </c>
      <c r="S720" s="182">
        <v>10</v>
      </c>
      <c r="T720" s="182">
        <v>30</v>
      </c>
      <c r="U720" s="182">
        <v>221.2540301553376</v>
      </c>
      <c r="V720" s="182">
        <v>290.81171554041424</v>
      </c>
      <c r="W720" s="182">
        <v>371.0355376136821</v>
      </c>
      <c r="X720" s="182">
        <v>548.22151026077563</v>
      </c>
      <c r="Y720" s="182">
        <v>1009.2504254348474</v>
      </c>
      <c r="Z720" s="182">
        <v>2143.8526399408897</v>
      </c>
      <c r="AA720" s="168">
        <v>4849.473242326153</v>
      </c>
      <c r="BN720" s="14"/>
      <c r="BO720" s="14"/>
      <c r="BP720" s="14"/>
      <c r="BQ720" s="14"/>
      <c r="BR720"/>
      <c r="BS720"/>
    </row>
    <row r="721" spans="1:71">
      <c r="G721" s="116"/>
      <c r="AC721" s="341"/>
      <c r="AD721" s="341"/>
      <c r="BQ721" s="14"/>
      <c r="BS721"/>
    </row>
    <row r="722" spans="1:71">
      <c r="A722" s="312"/>
      <c r="E722" s="63" t="s">
        <v>206</v>
      </c>
      <c r="G722" s="312" t="s">
        <v>640</v>
      </c>
      <c r="I722" t="s">
        <v>551</v>
      </c>
      <c r="J722" t="s">
        <v>85</v>
      </c>
      <c r="S722" s="182">
        <v>100000</v>
      </c>
      <c r="T722" s="182">
        <v>500000</v>
      </c>
      <c r="U722" s="355">
        <v>1000000</v>
      </c>
      <c r="V722" s="168">
        <v>8406608</v>
      </c>
      <c r="W722" s="168">
        <v>18617150</v>
      </c>
      <c r="X722" s="168">
        <v>32307084.75</v>
      </c>
      <c r="Y722" s="168">
        <v>34614402</v>
      </c>
      <c r="Z722" s="168">
        <v>51452750.25</v>
      </c>
      <c r="AA722" s="168">
        <v>63649514</v>
      </c>
      <c r="BQ722" s="14"/>
      <c r="BS722"/>
    </row>
    <row r="723" spans="1:71">
      <c r="E723" s="63" t="s">
        <v>454</v>
      </c>
      <c r="G723" s="19"/>
      <c r="H723" s="116"/>
      <c r="I723" t="s">
        <v>453</v>
      </c>
      <c r="J723" s="230" t="s">
        <v>366</v>
      </c>
      <c r="S723" s="177">
        <f t="shared" ref="S723:Z723" si="466">S720</f>
        <v>10</v>
      </c>
      <c r="T723" s="177">
        <f t="shared" si="466"/>
        <v>30</v>
      </c>
      <c r="U723" s="177">
        <f t="shared" si="466"/>
        <v>221.2540301553376</v>
      </c>
      <c r="V723" s="177">
        <f t="shared" si="466"/>
        <v>290.81171554041424</v>
      </c>
      <c r="W723" s="177">
        <f t="shared" si="466"/>
        <v>371.0355376136821</v>
      </c>
      <c r="X723" s="177">
        <f t="shared" si="466"/>
        <v>548.22151026077563</v>
      </c>
      <c r="Y723" s="177">
        <f t="shared" si="466"/>
        <v>1009.2504254348474</v>
      </c>
      <c r="Z723" s="177">
        <f t="shared" si="466"/>
        <v>2143.8526399408897</v>
      </c>
      <c r="AA723" s="177">
        <f>AA720</f>
        <v>4849.473242326153</v>
      </c>
      <c r="BQ723" s="14"/>
      <c r="BS723"/>
    </row>
    <row r="724" spans="1:71">
      <c r="E724" s="63" t="s">
        <v>455</v>
      </c>
      <c r="G724" s="118"/>
      <c r="I724" t="s">
        <v>453</v>
      </c>
      <c r="J724" s="23" t="s">
        <v>367</v>
      </c>
      <c r="S724" s="170">
        <f t="shared" ref="S724:AA724" si="467">AVERAGE(R722:S722)*S723</f>
        <v>1000000</v>
      </c>
      <c r="T724" s="170">
        <f t="shared" si="467"/>
        <v>9000000</v>
      </c>
      <c r="U724" s="170">
        <f t="shared" si="467"/>
        <v>165940522.61650321</v>
      </c>
      <c r="V724" s="170">
        <f t="shared" si="467"/>
        <v>1367775904.9480925</v>
      </c>
      <c r="W724" s="170">
        <f t="shared" si="467"/>
        <v>5013387288.9360209</v>
      </c>
      <c r="X724" s="170">
        <f t="shared" si="467"/>
        <v>13958880441.759636</v>
      </c>
      <c r="Y724" s="170">
        <f t="shared" si="467"/>
        <v>33770269486.585003</v>
      </c>
      <c r="Z724" s="170">
        <f t="shared" si="467"/>
        <v>92257645781.678497</v>
      </c>
      <c r="AA724" s="170">
        <f t="shared" si="467"/>
        <v>279092675305.76459</v>
      </c>
      <c r="BQ724" s="14"/>
      <c r="BS724"/>
    </row>
    <row r="725" spans="1:71">
      <c r="G725" s="116"/>
      <c r="BQ725" s="14"/>
      <c r="BS725"/>
    </row>
    <row r="726" spans="1:71">
      <c r="E726" s="16" t="s">
        <v>226</v>
      </c>
      <c r="F726" s="19"/>
      <c r="G726" s="19" t="s">
        <v>613</v>
      </c>
      <c r="L726" s="284">
        <f>SUM(L727:L729)</f>
        <v>2567216</v>
      </c>
      <c r="M726" s="284">
        <f t="shared" ref="M726:AA726" si="468">SUM(M727:M729)</f>
        <v>2821257</v>
      </c>
      <c r="N726" s="284">
        <f t="shared" si="468"/>
        <v>2800707</v>
      </c>
      <c r="O726" s="284">
        <f t="shared" si="468"/>
        <v>3916415</v>
      </c>
      <c r="P726" s="284">
        <f t="shared" si="468"/>
        <v>4585828</v>
      </c>
      <c r="Q726" s="284">
        <f t="shared" si="468"/>
        <v>5431395</v>
      </c>
      <c r="R726" s="284">
        <f t="shared" si="468"/>
        <v>6027231</v>
      </c>
      <c r="S726" s="284">
        <f t="shared" si="468"/>
        <v>6499547</v>
      </c>
      <c r="T726" s="284">
        <f t="shared" si="468"/>
        <v>7048202</v>
      </c>
      <c r="U726" s="284">
        <f t="shared" si="468"/>
        <v>8027072</v>
      </c>
      <c r="V726" s="284">
        <f t="shared" si="468"/>
        <v>10044204</v>
      </c>
      <c r="W726" s="284">
        <f t="shared" si="468"/>
        <v>11470003</v>
      </c>
      <c r="X726" s="284">
        <f t="shared" si="468"/>
        <v>12992582</v>
      </c>
      <c r="Y726" s="284">
        <f t="shared" si="468"/>
        <v>14555260</v>
      </c>
      <c r="Z726" s="284">
        <f t="shared" si="468"/>
        <v>15106095</v>
      </c>
      <c r="AA726" s="284">
        <f t="shared" si="468"/>
        <v>16935148</v>
      </c>
    </row>
    <row r="727" spans="1:71">
      <c r="E727" t="str">
        <f t="array" ref="E727:E731">TV.technologies</f>
        <v>Cable</v>
      </c>
      <c r="G727" s="298"/>
      <c r="I727" s="53" t="s">
        <v>138</v>
      </c>
      <c r="J727" s="53" t="s">
        <v>85</v>
      </c>
      <c r="L727" s="172">
        <v>2221093</v>
      </c>
      <c r="M727" s="172">
        <v>2492709</v>
      </c>
      <c r="N727" s="172">
        <v>2528451</v>
      </c>
      <c r="O727" s="172">
        <v>2658885</v>
      </c>
      <c r="P727" s="172">
        <v>2953251</v>
      </c>
      <c r="Q727" s="172">
        <v>3398843</v>
      </c>
      <c r="R727" s="172">
        <v>3972572</v>
      </c>
      <c r="S727" s="172">
        <v>4339398</v>
      </c>
      <c r="T727" s="172">
        <v>4836069</v>
      </c>
      <c r="U727" s="168">
        <v>5029919</v>
      </c>
      <c r="V727" s="168">
        <v>5331040</v>
      </c>
      <c r="W727" s="168">
        <v>5612893</v>
      </c>
      <c r="X727" s="168">
        <v>5928513</v>
      </c>
      <c r="Y727" s="168">
        <v>6654517</v>
      </c>
      <c r="Z727" s="168">
        <v>6250501</v>
      </c>
      <c r="AA727" s="168">
        <v>6915439</v>
      </c>
    </row>
    <row r="728" spans="1:71">
      <c r="E728" t="str">
        <v>Microondas</v>
      </c>
      <c r="G728" s="298"/>
      <c r="I728" s="53" t="s">
        <v>138</v>
      </c>
      <c r="J728" s="53" t="s">
        <v>85</v>
      </c>
      <c r="L728" s="172">
        <v>346123</v>
      </c>
      <c r="M728" s="172">
        <v>328548</v>
      </c>
      <c r="N728" s="172">
        <v>272256</v>
      </c>
      <c r="O728" s="172">
        <v>511770</v>
      </c>
      <c r="P728" s="172">
        <v>691752</v>
      </c>
      <c r="Q728" s="172">
        <v>874150</v>
      </c>
      <c r="R728" s="172">
        <v>724694</v>
      </c>
      <c r="S728" s="172">
        <v>728765</v>
      </c>
      <c r="T728" s="172">
        <v>691468</v>
      </c>
      <c r="U728" s="168">
        <v>557355</v>
      </c>
      <c r="V728" s="168">
        <v>345506</v>
      </c>
      <c r="W728" s="168">
        <v>211715</v>
      </c>
      <c r="X728" s="168">
        <v>154785</v>
      </c>
      <c r="Y728" s="168">
        <v>130357</v>
      </c>
      <c r="Z728" s="168">
        <v>64679</v>
      </c>
      <c r="AA728" s="168">
        <v>48465</v>
      </c>
    </row>
    <row r="729" spans="1:71">
      <c r="E729" t="str">
        <v>Satelite</v>
      </c>
      <c r="G729" s="298"/>
      <c r="I729" s="53" t="s">
        <v>138</v>
      </c>
      <c r="J729" s="53" t="s">
        <v>85</v>
      </c>
      <c r="O729" s="172">
        <v>745760</v>
      </c>
      <c r="P729" s="172">
        <v>940825</v>
      </c>
      <c r="Q729" s="172">
        <v>1158402</v>
      </c>
      <c r="R729" s="172">
        <v>1329965</v>
      </c>
      <c r="S729" s="172">
        <v>1431384</v>
      </c>
      <c r="T729" s="172">
        <v>1520665</v>
      </c>
      <c r="U729" s="168">
        <v>2439798</v>
      </c>
      <c r="V729" s="168">
        <v>4367658</v>
      </c>
      <c r="W729" s="168">
        <v>5645395</v>
      </c>
      <c r="X729" s="168">
        <v>6909284</v>
      </c>
      <c r="Y729" s="168">
        <v>7770386</v>
      </c>
      <c r="Z729" s="168">
        <v>8790915</v>
      </c>
      <c r="AA729" s="168">
        <v>9971244</v>
      </c>
    </row>
    <row r="730" spans="1:71">
      <c r="E730" t="str">
        <v>IPTV</v>
      </c>
      <c r="G730" s="339"/>
      <c r="I730" s="53" t="s">
        <v>138</v>
      </c>
      <c r="J730" s="53" t="s">
        <v>85</v>
      </c>
      <c r="U730" s="261">
        <v>32000</v>
      </c>
      <c r="V730" s="261">
        <v>53000</v>
      </c>
      <c r="W730" s="246">
        <v>56000</v>
      </c>
      <c r="X730" s="246">
        <v>59000</v>
      </c>
      <c r="Y730" s="168">
        <v>61203</v>
      </c>
      <c r="Z730" s="168">
        <v>93837</v>
      </c>
      <c r="AA730" s="168">
        <v>340133</v>
      </c>
    </row>
    <row r="731" spans="1:71">
      <c r="E731" t="str">
        <v>otras</v>
      </c>
      <c r="G731" s="116"/>
    </row>
    <row r="732" spans="1:71">
      <c r="G732" s="116"/>
    </row>
    <row r="733" spans="1:71" s="288" customFormat="1" ht="15.75">
      <c r="A733" s="319"/>
      <c r="B733" s="320" t="s">
        <v>225</v>
      </c>
      <c r="C733" s="320"/>
      <c r="D733" s="320"/>
      <c r="G733" s="321"/>
      <c r="K733" s="322"/>
      <c r="BR733" s="323"/>
      <c r="BS733" s="323"/>
    </row>
    <row r="734" spans="1:71">
      <c r="G734" s="116"/>
    </row>
    <row r="735" spans="1:71">
      <c r="E735" s="16" t="s">
        <v>180</v>
      </c>
      <c r="G735" s="116"/>
      <c r="L735" s="142"/>
      <c r="M735" s="142"/>
      <c r="N735" s="142"/>
      <c r="O735" s="142"/>
      <c r="P735" s="142"/>
      <c r="Q735" s="142"/>
      <c r="R735" s="142"/>
      <c r="S735" s="142"/>
      <c r="T735" s="142"/>
      <c r="U735" s="142"/>
      <c r="V735" s="142"/>
      <c r="W735" s="142"/>
      <c r="X735" s="142"/>
    </row>
    <row r="736" spans="1:71">
      <c r="E736" s="324" t="s">
        <v>553</v>
      </c>
      <c r="G736" s="312" t="s">
        <v>613</v>
      </c>
      <c r="I736" t="s">
        <v>184</v>
      </c>
      <c r="J736" s="23" t="s">
        <v>183</v>
      </c>
      <c r="L736" s="216">
        <f>(L737+L740+L748)/(1-L744)</f>
        <v>112893687973.72383</v>
      </c>
      <c r="M736" s="216">
        <f t="shared" ref="M736:X736" si="469">(M737+M740+M748)/(1-M744)</f>
        <v>122890952201.95721</v>
      </c>
      <c r="N736" s="216">
        <f t="shared" si="469"/>
        <v>132798829396.69794</v>
      </c>
      <c r="O736" s="216">
        <f t="shared" si="469"/>
        <v>140406640899.60181</v>
      </c>
      <c r="P736" s="216">
        <f t="shared" si="469"/>
        <v>146010131613.92453</v>
      </c>
      <c r="Q736" s="216">
        <f t="shared" si="469"/>
        <v>151980120939.94397</v>
      </c>
      <c r="R736" s="216">
        <f t="shared" si="469"/>
        <v>154714724765.08487</v>
      </c>
      <c r="S736" s="216">
        <f t="shared" si="469"/>
        <v>156237712732.20859</v>
      </c>
      <c r="T736" s="216">
        <f t="shared" si="469"/>
        <v>149144943626.08694</v>
      </c>
      <c r="U736" s="216">
        <f t="shared" si="469"/>
        <v>136749258688.43106</v>
      </c>
      <c r="V736" s="216">
        <f t="shared" si="469"/>
        <v>137055462452.37128</v>
      </c>
      <c r="W736" s="216">
        <f t="shared" si="469"/>
        <v>136658984145.17526</v>
      </c>
      <c r="X736" s="216">
        <f t="shared" si="469"/>
        <v>120003875893.12103</v>
      </c>
      <c r="Y736" s="216">
        <f>(Y737+Y740+Y748)/(1-Y744)</f>
        <v>114806160135.1981</v>
      </c>
      <c r="Z736" s="216">
        <f>(Z737+Z740+Z748)/(1-Z744)</f>
        <v>117092929173.96422</v>
      </c>
      <c r="AA736" s="216">
        <f>(AA737+AA740+AA748)/(1-AA744)</f>
        <v>101700641069.25745</v>
      </c>
    </row>
    <row r="737" spans="2:16384">
      <c r="E737" s="156" t="s">
        <v>214</v>
      </c>
      <c r="G737" s="118"/>
      <c r="I737" t="s">
        <v>184</v>
      </c>
      <c r="J737" s="23" t="s">
        <v>183</v>
      </c>
      <c r="L737" s="216">
        <f>L738+L739</f>
        <v>94199662885.023819</v>
      </c>
      <c r="M737" s="216">
        <f t="shared" ref="M737:Y737" si="470">M738+M739</f>
        <v>101277394772.73723</v>
      </c>
      <c r="N737" s="216">
        <f t="shared" si="470"/>
        <v>105268274143.93604</v>
      </c>
      <c r="O737" s="216">
        <f t="shared" si="470"/>
        <v>109808928889.10187</v>
      </c>
      <c r="P737" s="216">
        <f t="shared" si="470"/>
        <v>112571452384.21524</v>
      </c>
      <c r="Q737" s="216">
        <f t="shared" si="470"/>
        <v>115666517434.3351</v>
      </c>
      <c r="R737" s="216">
        <f t="shared" si="470"/>
        <v>115262663151.71832</v>
      </c>
      <c r="S737" s="216">
        <f t="shared" si="470"/>
        <v>109251885734.83578</v>
      </c>
      <c r="T737" s="216">
        <f t="shared" si="470"/>
        <v>98936121017.408356</v>
      </c>
      <c r="U737" s="216">
        <f t="shared" si="470"/>
        <v>89384149973.287979</v>
      </c>
      <c r="V737" s="216">
        <f t="shared" si="470"/>
        <v>82266116070.682922</v>
      </c>
      <c r="W737" s="216">
        <f t="shared" si="470"/>
        <v>76970198568.023132</v>
      </c>
      <c r="X737" s="216">
        <f t="shared" si="470"/>
        <v>73754397608.12027</v>
      </c>
      <c r="Y737" s="216">
        <f t="shared" si="470"/>
        <v>66812150856.991692</v>
      </c>
      <c r="Z737" s="168">
        <v>64024728738.350288</v>
      </c>
      <c r="AA737" s="168">
        <v>50880999435.719231</v>
      </c>
    </row>
    <row r="738" spans="2:16384">
      <c r="E738" s="308" t="s">
        <v>215</v>
      </c>
      <c r="G738" s="312"/>
      <c r="I738" t="s">
        <v>184</v>
      </c>
      <c r="J738" s="23" t="s">
        <v>183</v>
      </c>
      <c r="L738" s="168">
        <v>62318834237.015396</v>
      </c>
      <c r="M738" s="168">
        <v>67166172218.471039</v>
      </c>
      <c r="N738" s="168">
        <v>71183871717.888489</v>
      </c>
      <c r="O738" s="168">
        <v>74570006580.981903</v>
      </c>
      <c r="P738" s="168">
        <v>76630014019.590652</v>
      </c>
      <c r="Q738" s="168">
        <v>78658668099.410995</v>
      </c>
      <c r="R738" s="168">
        <v>77733909721.410126</v>
      </c>
      <c r="S738" s="168">
        <v>71848250191.048416</v>
      </c>
      <c r="T738" s="168">
        <v>64192756503.905006</v>
      </c>
      <c r="U738" s="168">
        <v>58759828495.032074</v>
      </c>
      <c r="V738" s="168">
        <v>52067053591.561203</v>
      </c>
      <c r="W738" s="168">
        <v>48265974809.364441</v>
      </c>
      <c r="X738" s="168">
        <v>45567301542.636429</v>
      </c>
      <c r="Y738" s="168">
        <v>41007436357.609085</v>
      </c>
      <c r="Z738" s="288"/>
      <c r="AA738" s="288"/>
    </row>
    <row r="739" spans="2:16384">
      <c r="E739" s="308" t="s">
        <v>216</v>
      </c>
      <c r="G739" s="312"/>
      <c r="I739" t="s">
        <v>184</v>
      </c>
      <c r="J739" s="23" t="s">
        <v>183</v>
      </c>
      <c r="L739" s="168">
        <v>31880828648.008419</v>
      </c>
      <c r="M739" s="168">
        <v>34111222554.26619</v>
      </c>
      <c r="N739" s="168">
        <v>34084402426.04755</v>
      </c>
      <c r="O739" s="168">
        <v>35238922308.119972</v>
      </c>
      <c r="P739" s="168">
        <v>35941438364.624596</v>
      </c>
      <c r="Q739" s="168">
        <v>37007849334.924103</v>
      </c>
      <c r="R739" s="168">
        <v>37528753430.308189</v>
      </c>
      <c r="S739" s="168">
        <v>37403635543.787376</v>
      </c>
      <c r="T739" s="168">
        <v>34743364513.503342</v>
      </c>
      <c r="U739" s="168">
        <v>30624321478.255905</v>
      </c>
      <c r="V739" s="168">
        <v>30199062479.121727</v>
      </c>
      <c r="W739" s="168">
        <v>28704223758.658684</v>
      </c>
      <c r="X739" s="168">
        <v>28187096065.483849</v>
      </c>
      <c r="Y739" s="168">
        <v>25804714499.382607</v>
      </c>
      <c r="Z739" s="288"/>
      <c r="AA739" s="288"/>
    </row>
    <row r="740" spans="2:16384">
      <c r="E740" s="156" t="s">
        <v>219</v>
      </c>
      <c r="G740" s="298"/>
      <c r="I740" t="s">
        <v>184</v>
      </c>
      <c r="J740" s="23" t="s">
        <v>183</v>
      </c>
      <c r="L740" s="168">
        <v>16810764051.630001</v>
      </c>
      <c r="M740" s="168">
        <v>19575660885.099998</v>
      </c>
      <c r="N740" s="168">
        <v>19026093312.933334</v>
      </c>
      <c r="O740" s="168">
        <v>20358388963</v>
      </c>
      <c r="P740" s="168">
        <v>20986800201.171429</v>
      </c>
      <c r="Q740" s="168">
        <v>22112187784.36417</v>
      </c>
      <c r="R740" s="168">
        <v>23840579870.694122</v>
      </c>
      <c r="S740" s="168">
        <v>25274491348.149651</v>
      </c>
      <c r="T740" s="168">
        <v>26303896451.444923</v>
      </c>
      <c r="U740" s="168">
        <v>26204742998.685532</v>
      </c>
      <c r="V740" s="168">
        <v>28974193589.318939</v>
      </c>
      <c r="W740" s="168">
        <v>29723349949.260063</v>
      </c>
      <c r="X740" s="168">
        <v>30380427351.961067</v>
      </c>
      <c r="Y740" s="168">
        <v>32292130218.747154</v>
      </c>
      <c r="Z740" s="168">
        <v>33768832921.060455</v>
      </c>
      <c r="AA740" s="177">
        <f>Z740</f>
        <v>33768832921.060455</v>
      </c>
    </row>
    <row r="741" spans="2:16384">
      <c r="E741" s="156" t="s">
        <v>181</v>
      </c>
      <c r="G741" s="118"/>
      <c r="H741" s="118"/>
      <c r="I741" t="s">
        <v>184</v>
      </c>
      <c r="J741" s="23" t="s">
        <v>183</v>
      </c>
      <c r="L741" s="290">
        <f>L736*L744</f>
        <v>0</v>
      </c>
      <c r="M741" s="290">
        <f t="shared" ref="M741:AA741" si="471">M736*M744</f>
        <v>0</v>
      </c>
      <c r="N741" s="290">
        <f t="shared" si="471"/>
        <v>6507557846.7452335</v>
      </c>
      <c r="O741" s="290">
        <f t="shared" si="471"/>
        <v>8119734779.4999352</v>
      </c>
      <c r="P741" s="290">
        <f t="shared" si="471"/>
        <v>10155744990.514534</v>
      </c>
      <c r="Q741" s="290">
        <f t="shared" si="471"/>
        <v>11977012077.434168</v>
      </c>
      <c r="R741" s="290">
        <f t="shared" si="471"/>
        <v>13094528914.751959</v>
      </c>
      <c r="S741" s="290">
        <f t="shared" si="471"/>
        <v>18906810418.844715</v>
      </c>
      <c r="T741" s="290">
        <f t="shared" si="471"/>
        <v>20731054090.491898</v>
      </c>
      <c r="U741" s="290">
        <f t="shared" si="471"/>
        <v>18064209392.061413</v>
      </c>
      <c r="V741" s="290">
        <f t="shared" si="471"/>
        <v>21457914903.382328</v>
      </c>
      <c r="W741" s="290">
        <f t="shared" si="471"/>
        <v>19907873116.839966</v>
      </c>
      <c r="X741" s="290">
        <f t="shared" si="471"/>
        <v>12757723278.753859</v>
      </c>
      <c r="Y741" s="290">
        <f t="shared" si="471"/>
        <v>12430209721.706415</v>
      </c>
      <c r="Z741" s="290">
        <f t="shared" si="471"/>
        <v>15859093314.937223</v>
      </c>
      <c r="AA741" s="290">
        <f t="shared" si="471"/>
        <v>13774358266.416286</v>
      </c>
    </row>
    <row r="742" spans="2:16384" hidden="1" outlineLevel="1">
      <c r="E742" s="308"/>
      <c r="G742" s="118"/>
      <c r="H742" s="118"/>
      <c r="J742" s="23"/>
      <c r="L742" s="103"/>
      <c r="M742" s="103"/>
      <c r="N742" s="103"/>
      <c r="O742" s="103"/>
      <c r="P742" s="103"/>
      <c r="Q742" s="103"/>
      <c r="R742" s="103"/>
      <c r="S742" s="103"/>
      <c r="T742" s="103"/>
      <c r="U742" s="103"/>
      <c r="V742" s="103"/>
      <c r="W742" s="103"/>
      <c r="X742" s="103"/>
      <c r="Y742" s="103"/>
      <c r="Z742" s="103"/>
      <c r="AA742" s="103"/>
    </row>
    <row r="743" spans="2:16384" hidden="1" outlineLevel="1">
      <c r="B743" s="226"/>
      <c r="C743" s="226"/>
      <c r="D743" s="226"/>
      <c r="E743" s="63"/>
      <c r="F743" s="226"/>
      <c r="G743" s="226"/>
      <c r="H743" s="226"/>
      <c r="I743" s="226"/>
      <c r="J743" s="226"/>
      <c r="K743" s="226"/>
      <c r="L743" s="226"/>
      <c r="M743" s="226"/>
      <c r="N743" s="226"/>
      <c r="O743" s="226"/>
      <c r="P743" s="226"/>
      <c r="Q743" s="226"/>
      <c r="R743" s="226"/>
      <c r="S743" s="226"/>
      <c r="T743" s="226"/>
      <c r="U743" s="226"/>
      <c r="V743" s="226"/>
      <c r="W743" s="226"/>
      <c r="X743" s="226"/>
      <c r="Y743" s="226"/>
      <c r="Z743" s="226"/>
      <c r="AA743" s="226"/>
      <c r="AB743" s="226"/>
      <c r="AC743" s="226"/>
      <c r="AD743" s="226"/>
      <c r="AE743" s="226"/>
      <c r="AF743" s="226"/>
      <c r="AG743" s="226"/>
      <c r="AH743" s="226"/>
      <c r="AI743" s="226"/>
      <c r="AJ743" s="226"/>
      <c r="AK743" s="226"/>
      <c r="AL743" s="226"/>
      <c r="AM743" s="226"/>
      <c r="AN743" s="226"/>
      <c r="AO743" s="226"/>
      <c r="AP743" s="226"/>
      <c r="AQ743" s="226"/>
      <c r="AR743" s="226"/>
      <c r="AS743" s="226"/>
      <c r="AT743" s="226"/>
      <c r="AU743" s="226"/>
      <c r="AV743" s="226"/>
      <c r="AW743" s="226"/>
      <c r="AX743" s="226"/>
      <c r="AY743" s="226"/>
      <c r="AZ743" s="226"/>
      <c r="BA743" s="226"/>
      <c r="BB743" s="226"/>
      <c r="BC743" s="226"/>
      <c r="BD743" s="226"/>
      <c r="BE743" s="226"/>
      <c r="BF743" s="226"/>
      <c r="BG743" s="226"/>
      <c r="BH743" s="226"/>
      <c r="BI743" s="226"/>
      <c r="BJ743" s="226"/>
      <c r="BK743" s="226"/>
      <c r="BL743" s="226"/>
      <c r="BM743" s="226"/>
      <c r="BN743" s="226"/>
      <c r="BO743" s="226"/>
      <c r="BP743" s="226"/>
      <c r="BQ743" s="226"/>
      <c r="BR743" s="226"/>
      <c r="BS743" s="226"/>
      <c r="BT743" s="226"/>
      <c r="BU743" s="226"/>
      <c r="BV743" s="226"/>
      <c r="BW743" s="226"/>
      <c r="BX743" s="226"/>
      <c r="BY743" s="226"/>
      <c r="BZ743" s="226"/>
      <c r="CA743" s="226"/>
      <c r="CB743" s="226"/>
      <c r="CC743" s="226"/>
      <c r="CD743" s="226"/>
      <c r="CE743" s="226"/>
      <c r="CF743" s="226"/>
      <c r="CG743" s="226"/>
      <c r="CH743" s="226"/>
      <c r="CI743" s="226"/>
      <c r="CJ743" s="226"/>
      <c r="CK743" s="226"/>
      <c r="CL743" s="226"/>
      <c r="CM743" s="226"/>
      <c r="CN743" s="226"/>
      <c r="CO743" s="226"/>
      <c r="CP743" s="226"/>
      <c r="CQ743" s="226"/>
      <c r="CR743" s="226"/>
      <c r="CS743" s="226"/>
      <c r="CT743" s="226"/>
      <c r="CU743" s="226"/>
      <c r="CV743" s="226"/>
      <c r="CW743" s="226"/>
      <c r="CX743" s="226"/>
      <c r="CY743" s="226"/>
      <c r="CZ743" s="226"/>
      <c r="DA743" s="226"/>
      <c r="DB743" s="226"/>
      <c r="DC743" s="226"/>
      <c r="DD743" s="226"/>
      <c r="DE743" s="226"/>
      <c r="DF743" s="226"/>
      <c r="DG743" s="226"/>
      <c r="DH743" s="226"/>
      <c r="DI743" s="226"/>
      <c r="DJ743" s="226"/>
      <c r="DK743" s="226"/>
      <c r="DL743" s="226"/>
      <c r="DM743" s="226"/>
      <c r="DN743" s="226"/>
      <c r="DO743" s="226"/>
      <c r="DP743" s="226"/>
      <c r="DQ743" s="226"/>
      <c r="DR743" s="226"/>
      <c r="DS743" s="226"/>
      <c r="DT743" s="226"/>
      <c r="DU743" s="226"/>
      <c r="DV743" s="226"/>
      <c r="DW743" s="226"/>
      <c r="DX743" s="226"/>
      <c r="DY743" s="226"/>
      <c r="DZ743" s="226"/>
      <c r="EA743" s="226"/>
      <c r="EB743" s="226"/>
      <c r="EC743" s="226"/>
      <c r="ED743" s="226"/>
      <c r="EE743" s="226"/>
      <c r="EF743" s="226"/>
      <c r="EG743" s="226"/>
      <c r="EH743" s="226"/>
      <c r="EI743" s="226"/>
      <c r="EJ743" s="226"/>
      <c r="EK743" s="226"/>
      <c r="EL743" s="226"/>
      <c r="EM743" s="226"/>
      <c r="EN743" s="226"/>
      <c r="EO743" s="226"/>
      <c r="EP743" s="226"/>
      <c r="EQ743" s="226"/>
      <c r="ER743" s="226"/>
      <c r="ES743" s="226"/>
      <c r="ET743" s="226"/>
      <c r="EU743" s="226"/>
      <c r="EV743" s="226"/>
      <c r="EW743" s="226"/>
      <c r="EX743" s="226"/>
      <c r="EY743" s="226"/>
      <c r="EZ743" s="226"/>
      <c r="FA743" s="226"/>
      <c r="FB743" s="226"/>
      <c r="FC743" s="226"/>
      <c r="FD743" s="226"/>
      <c r="FE743" s="226"/>
      <c r="FF743" s="226"/>
      <c r="FG743" s="226"/>
      <c r="FH743" s="226"/>
      <c r="FI743" s="226"/>
      <c r="FJ743" s="226"/>
      <c r="FK743" s="226"/>
      <c r="FL743" s="226"/>
      <c r="FM743" s="226"/>
      <c r="FN743" s="226"/>
      <c r="FO743" s="226"/>
      <c r="FP743" s="226"/>
      <c r="FQ743" s="226"/>
      <c r="FR743" s="226"/>
      <c r="FS743" s="226"/>
      <c r="FT743" s="226"/>
      <c r="FU743" s="226"/>
      <c r="FV743" s="226"/>
      <c r="FW743" s="226"/>
      <c r="FX743" s="226"/>
      <c r="FY743" s="226"/>
      <c r="FZ743" s="226"/>
      <c r="GA743" s="226"/>
      <c r="GB743" s="226"/>
      <c r="GC743" s="226"/>
      <c r="GD743" s="226"/>
      <c r="GE743" s="226"/>
      <c r="GF743" s="226"/>
      <c r="GG743" s="226"/>
      <c r="GH743" s="226"/>
      <c r="GI743" s="226"/>
      <c r="GJ743" s="226"/>
      <c r="GK743" s="226"/>
      <c r="GL743" s="226"/>
      <c r="GM743" s="226"/>
      <c r="GN743" s="226"/>
      <c r="GO743" s="226"/>
      <c r="GP743" s="226"/>
      <c r="GQ743" s="226"/>
      <c r="GR743" s="226"/>
      <c r="GS743" s="226"/>
      <c r="GT743" s="226"/>
      <c r="GU743" s="226"/>
      <c r="GV743" s="226"/>
      <c r="GW743" s="226"/>
      <c r="GX743" s="226"/>
      <c r="GY743" s="226"/>
      <c r="GZ743" s="226"/>
      <c r="HA743" s="226"/>
      <c r="HB743" s="226"/>
      <c r="HC743" s="226"/>
      <c r="HD743" s="226"/>
      <c r="HE743" s="226"/>
      <c r="HF743" s="226"/>
      <c r="HG743" s="226"/>
      <c r="HH743" s="226"/>
      <c r="HI743" s="226"/>
      <c r="HJ743" s="226"/>
      <c r="HK743" s="226"/>
      <c r="HL743" s="226"/>
      <c r="HM743" s="226"/>
      <c r="HN743" s="226"/>
      <c r="HO743" s="226"/>
      <c r="HP743" s="226"/>
      <c r="HQ743" s="226"/>
      <c r="HR743" s="226"/>
      <c r="HS743" s="226"/>
      <c r="HT743" s="226"/>
      <c r="HU743" s="226"/>
      <c r="HV743" s="226"/>
      <c r="HW743" s="226"/>
      <c r="HX743" s="226"/>
      <c r="HY743" s="226"/>
      <c r="HZ743" s="226"/>
      <c r="IA743" s="226"/>
      <c r="IB743" s="226"/>
      <c r="IC743" s="226"/>
      <c r="ID743" s="226"/>
      <c r="IE743" s="226"/>
      <c r="IF743" s="226"/>
      <c r="IG743" s="226"/>
      <c r="IH743" s="226"/>
      <c r="II743" s="226"/>
      <c r="IJ743" s="226"/>
      <c r="IK743" s="226"/>
      <c r="IL743" s="226"/>
      <c r="IM743" s="226"/>
      <c r="IN743" s="226"/>
      <c r="IO743" s="226"/>
      <c r="IP743" s="226"/>
      <c r="IQ743" s="226"/>
      <c r="IR743" s="226"/>
      <c r="IS743" s="226"/>
      <c r="IT743" s="226"/>
      <c r="IU743" s="226"/>
      <c r="IV743" s="226"/>
      <c r="IW743" s="226"/>
      <c r="IX743" s="226"/>
      <c r="IY743" s="226"/>
      <c r="IZ743" s="226"/>
      <c r="JA743" s="226"/>
      <c r="JB743" s="226"/>
      <c r="JC743" s="226"/>
      <c r="JD743" s="226"/>
      <c r="JE743" s="226"/>
      <c r="JF743" s="226"/>
      <c r="JG743" s="226"/>
      <c r="JH743" s="226"/>
      <c r="JI743" s="226"/>
      <c r="JJ743" s="226"/>
      <c r="JK743" s="226"/>
      <c r="JL743" s="226"/>
      <c r="JM743" s="226"/>
      <c r="JN743" s="226"/>
      <c r="JO743" s="226"/>
      <c r="JP743" s="226"/>
      <c r="JQ743" s="226"/>
      <c r="JR743" s="226"/>
      <c r="JS743" s="226"/>
      <c r="JT743" s="226"/>
      <c r="JU743" s="226"/>
      <c r="JV743" s="226"/>
      <c r="JW743" s="226"/>
      <c r="JX743" s="226"/>
      <c r="JY743" s="226"/>
      <c r="JZ743" s="226"/>
      <c r="KA743" s="226"/>
      <c r="KB743" s="226"/>
      <c r="KC743" s="226"/>
      <c r="KD743" s="226"/>
      <c r="KE743" s="226"/>
      <c r="KF743" s="226"/>
      <c r="KG743" s="226"/>
      <c r="KH743" s="226"/>
      <c r="KI743" s="226"/>
      <c r="KJ743" s="226"/>
      <c r="KK743" s="226"/>
      <c r="KL743" s="226"/>
      <c r="KM743" s="226"/>
      <c r="KN743" s="226"/>
      <c r="KO743" s="226"/>
      <c r="KP743" s="226"/>
      <c r="KQ743" s="226"/>
      <c r="KR743" s="226"/>
      <c r="KS743" s="226"/>
      <c r="KT743" s="226"/>
      <c r="KU743" s="226"/>
      <c r="KV743" s="226"/>
      <c r="KW743" s="226"/>
      <c r="KX743" s="226"/>
      <c r="KY743" s="226"/>
      <c r="KZ743" s="226"/>
      <c r="LA743" s="226"/>
      <c r="LB743" s="226"/>
      <c r="LC743" s="226"/>
      <c r="LD743" s="226"/>
      <c r="LE743" s="226"/>
      <c r="LF743" s="226"/>
      <c r="LG743" s="226"/>
      <c r="LH743" s="226"/>
      <c r="LI743" s="226"/>
      <c r="LJ743" s="226"/>
      <c r="LK743" s="226"/>
      <c r="LL743" s="226"/>
      <c r="LM743" s="226"/>
      <c r="LN743" s="226"/>
      <c r="LO743" s="226"/>
      <c r="LP743" s="226"/>
      <c r="LQ743" s="226"/>
      <c r="LR743" s="226"/>
      <c r="LS743" s="226"/>
      <c r="LT743" s="226"/>
      <c r="LU743" s="226"/>
      <c r="LV743" s="226"/>
      <c r="LW743" s="226"/>
      <c r="LX743" s="226"/>
      <c r="LY743" s="226"/>
      <c r="LZ743" s="226"/>
      <c r="MA743" s="226"/>
      <c r="MB743" s="226"/>
      <c r="MC743" s="226"/>
      <c r="MD743" s="226"/>
      <c r="ME743" s="226"/>
      <c r="MF743" s="226"/>
      <c r="MG743" s="226"/>
      <c r="MH743" s="226"/>
      <c r="MI743" s="226"/>
      <c r="MJ743" s="226"/>
      <c r="MK743" s="226"/>
      <c r="ML743" s="226"/>
      <c r="MM743" s="226"/>
      <c r="MN743" s="226"/>
      <c r="MO743" s="226"/>
      <c r="MP743" s="226"/>
      <c r="MQ743" s="226"/>
      <c r="MR743" s="226"/>
      <c r="MS743" s="226"/>
      <c r="MT743" s="226"/>
      <c r="MU743" s="226"/>
      <c r="MV743" s="226"/>
      <c r="MW743" s="226"/>
      <c r="MX743" s="226"/>
      <c r="MY743" s="226"/>
      <c r="MZ743" s="226"/>
      <c r="NA743" s="226"/>
      <c r="NB743" s="226"/>
      <c r="NC743" s="226"/>
      <c r="ND743" s="226"/>
      <c r="NE743" s="226"/>
      <c r="NF743" s="226"/>
      <c r="NG743" s="226"/>
      <c r="NH743" s="226"/>
      <c r="NI743" s="226"/>
      <c r="NJ743" s="226"/>
      <c r="NK743" s="226"/>
      <c r="NL743" s="226"/>
      <c r="NM743" s="226"/>
      <c r="NN743" s="226"/>
      <c r="NO743" s="226"/>
      <c r="NP743" s="226"/>
      <c r="NQ743" s="226"/>
      <c r="NR743" s="226"/>
      <c r="NS743" s="226"/>
      <c r="NT743" s="226"/>
      <c r="NU743" s="226"/>
      <c r="NV743" s="226"/>
      <c r="NW743" s="226"/>
      <c r="NX743" s="226"/>
      <c r="NY743" s="226"/>
      <c r="NZ743" s="226"/>
      <c r="OA743" s="226"/>
      <c r="OB743" s="226"/>
      <c r="OC743" s="226"/>
      <c r="OD743" s="226"/>
      <c r="OE743" s="226"/>
      <c r="OF743" s="226"/>
      <c r="OG743" s="226"/>
      <c r="OH743" s="226"/>
      <c r="OI743" s="226"/>
      <c r="OJ743" s="226"/>
      <c r="OK743" s="226"/>
      <c r="OL743" s="226"/>
      <c r="OM743" s="226"/>
      <c r="ON743" s="226"/>
      <c r="OO743" s="226"/>
      <c r="OP743" s="226"/>
      <c r="OQ743" s="226"/>
      <c r="OR743" s="226"/>
      <c r="OS743" s="226"/>
      <c r="OT743" s="226"/>
      <c r="OU743" s="226"/>
      <c r="OV743" s="226"/>
      <c r="OW743" s="226"/>
      <c r="OX743" s="226"/>
      <c r="OY743" s="226"/>
      <c r="OZ743" s="226"/>
      <c r="PA743" s="226"/>
      <c r="PB743" s="226"/>
      <c r="PC743" s="226"/>
      <c r="PD743" s="226"/>
      <c r="PE743" s="226"/>
      <c r="PF743" s="226"/>
      <c r="PG743" s="226"/>
      <c r="PH743" s="226"/>
      <c r="PI743" s="226"/>
      <c r="PJ743" s="226"/>
      <c r="PK743" s="226"/>
      <c r="PL743" s="226"/>
      <c r="PM743" s="226"/>
      <c r="PN743" s="226"/>
      <c r="PO743" s="226"/>
      <c r="PP743" s="226"/>
      <c r="PQ743" s="226"/>
      <c r="PR743" s="226"/>
      <c r="PS743" s="226"/>
      <c r="PT743" s="226"/>
      <c r="PU743" s="226"/>
      <c r="PV743" s="226"/>
      <c r="PW743" s="226"/>
      <c r="PX743" s="226"/>
      <c r="PY743" s="226"/>
      <c r="PZ743" s="226"/>
      <c r="QA743" s="226"/>
      <c r="QB743" s="226"/>
      <c r="QC743" s="226"/>
      <c r="QD743" s="226"/>
      <c r="QE743" s="226"/>
      <c r="QF743" s="226"/>
      <c r="QG743" s="226"/>
      <c r="QH743" s="226"/>
      <c r="QI743" s="226"/>
      <c r="QJ743" s="226"/>
      <c r="QK743" s="226"/>
      <c r="QL743" s="226"/>
      <c r="QM743" s="226"/>
      <c r="QN743" s="226"/>
      <c r="QO743" s="226"/>
      <c r="QP743" s="226"/>
      <c r="QQ743" s="226"/>
      <c r="QR743" s="226"/>
      <c r="QS743" s="226"/>
      <c r="QT743" s="226"/>
      <c r="QU743" s="226"/>
      <c r="QV743" s="226"/>
      <c r="QW743" s="226"/>
      <c r="QX743" s="226"/>
      <c r="QY743" s="226"/>
      <c r="QZ743" s="226"/>
      <c r="RA743" s="226"/>
      <c r="RB743" s="226"/>
      <c r="RC743" s="226"/>
      <c r="RD743" s="226"/>
      <c r="RE743" s="226"/>
      <c r="RF743" s="226"/>
      <c r="RG743" s="226"/>
      <c r="RH743" s="226"/>
      <c r="RI743" s="226"/>
      <c r="RJ743" s="226"/>
      <c r="RK743" s="226"/>
      <c r="RL743" s="226"/>
      <c r="RM743" s="226"/>
      <c r="RN743" s="226"/>
      <c r="RO743" s="226"/>
      <c r="RP743" s="226"/>
      <c r="RQ743" s="226"/>
      <c r="RR743" s="226"/>
      <c r="RS743" s="226"/>
      <c r="RT743" s="226"/>
      <c r="RU743" s="226"/>
      <c r="RV743" s="226"/>
      <c r="RW743" s="226"/>
      <c r="RX743" s="226"/>
      <c r="RY743" s="226"/>
      <c r="RZ743" s="226"/>
      <c r="SA743" s="226"/>
      <c r="SB743" s="226"/>
      <c r="SC743" s="226"/>
      <c r="SD743" s="226"/>
      <c r="SE743" s="226"/>
      <c r="SF743" s="226"/>
      <c r="SG743" s="226"/>
      <c r="SH743" s="226"/>
      <c r="SI743" s="226"/>
      <c r="SJ743" s="226"/>
      <c r="SK743" s="226"/>
      <c r="SL743" s="226"/>
      <c r="SM743" s="226"/>
      <c r="SN743" s="226"/>
      <c r="SO743" s="226"/>
      <c r="SP743" s="226"/>
      <c r="SQ743" s="226"/>
      <c r="SR743" s="226"/>
      <c r="SS743" s="226"/>
      <c r="ST743" s="226"/>
      <c r="SU743" s="226"/>
      <c r="SV743" s="226"/>
      <c r="SW743" s="226"/>
      <c r="SX743" s="226"/>
      <c r="SY743" s="226"/>
      <c r="SZ743" s="226"/>
      <c r="TA743" s="226"/>
      <c r="TB743" s="226"/>
      <c r="TC743" s="226"/>
      <c r="TD743" s="226"/>
      <c r="TE743" s="226"/>
      <c r="TF743" s="226"/>
      <c r="TG743" s="226"/>
      <c r="TH743" s="226"/>
      <c r="TI743" s="226"/>
      <c r="TJ743" s="226"/>
      <c r="TK743" s="226"/>
      <c r="TL743" s="226"/>
      <c r="TM743" s="226"/>
      <c r="TN743" s="226"/>
      <c r="TO743" s="226"/>
      <c r="TP743" s="226"/>
      <c r="TQ743" s="226"/>
      <c r="TR743" s="226"/>
      <c r="TS743" s="226"/>
      <c r="TT743" s="226"/>
      <c r="TU743" s="226"/>
      <c r="TV743" s="226"/>
      <c r="TW743" s="226"/>
      <c r="TX743" s="226"/>
      <c r="TY743" s="226"/>
      <c r="TZ743" s="226"/>
      <c r="UA743" s="226"/>
      <c r="UB743" s="226"/>
      <c r="UC743" s="226"/>
      <c r="UD743" s="226"/>
      <c r="UE743" s="226"/>
      <c r="UF743" s="226"/>
      <c r="UG743" s="226"/>
      <c r="UH743" s="226"/>
      <c r="UI743" s="226"/>
      <c r="UJ743" s="226"/>
      <c r="UK743" s="226"/>
      <c r="UL743" s="226"/>
      <c r="UM743" s="226"/>
      <c r="UN743" s="226"/>
      <c r="UO743" s="226"/>
      <c r="UP743" s="226"/>
      <c r="UQ743" s="226"/>
      <c r="UR743" s="226"/>
      <c r="US743" s="226"/>
      <c r="UT743" s="226"/>
      <c r="UU743" s="226"/>
      <c r="UV743" s="226"/>
      <c r="UW743" s="226"/>
      <c r="UX743" s="226"/>
      <c r="UY743" s="226"/>
      <c r="UZ743" s="226"/>
      <c r="VA743" s="226"/>
      <c r="VB743" s="226"/>
      <c r="VC743" s="226"/>
      <c r="VD743" s="226"/>
      <c r="VE743" s="226"/>
      <c r="VF743" s="226"/>
      <c r="VG743" s="226"/>
      <c r="VH743" s="226"/>
      <c r="VI743" s="226"/>
      <c r="VJ743" s="226"/>
      <c r="VK743" s="226"/>
      <c r="VL743" s="226"/>
      <c r="VM743" s="226"/>
      <c r="VN743" s="226"/>
      <c r="VO743" s="226"/>
      <c r="VP743" s="226"/>
      <c r="VQ743" s="226"/>
      <c r="VR743" s="226"/>
      <c r="VS743" s="226"/>
      <c r="VT743" s="226"/>
      <c r="VU743" s="226"/>
      <c r="VV743" s="226"/>
      <c r="VW743" s="226"/>
      <c r="VX743" s="226"/>
      <c r="VY743" s="226"/>
      <c r="VZ743" s="226"/>
      <c r="WA743" s="226"/>
      <c r="WB743" s="226"/>
      <c r="WC743" s="226"/>
      <c r="WD743" s="226"/>
      <c r="WE743" s="226"/>
      <c r="WF743" s="226"/>
      <c r="WG743" s="226"/>
      <c r="WH743" s="226"/>
      <c r="WI743" s="226"/>
      <c r="WJ743" s="226"/>
      <c r="WK743" s="226"/>
      <c r="WL743" s="226"/>
      <c r="WM743" s="226"/>
      <c r="WN743" s="226"/>
      <c r="WO743" s="226"/>
      <c r="WP743" s="226"/>
      <c r="WQ743" s="226"/>
      <c r="WR743" s="226"/>
      <c r="WS743" s="226"/>
      <c r="WT743" s="226"/>
      <c r="WU743" s="226"/>
      <c r="WV743" s="226"/>
      <c r="WW743" s="226"/>
      <c r="WX743" s="226"/>
      <c r="WY743" s="226"/>
      <c r="WZ743" s="226"/>
      <c r="XA743" s="226"/>
      <c r="XB743" s="226"/>
      <c r="XC743" s="226"/>
      <c r="XD743" s="226"/>
      <c r="XE743" s="226"/>
      <c r="XF743" s="226"/>
      <c r="XG743" s="226"/>
      <c r="XH743" s="226"/>
      <c r="XI743" s="226"/>
      <c r="XJ743" s="226"/>
      <c r="XK743" s="226"/>
      <c r="XL743" s="226"/>
      <c r="XM743" s="226"/>
      <c r="XN743" s="226"/>
      <c r="XO743" s="226"/>
      <c r="XP743" s="226"/>
      <c r="XQ743" s="226"/>
      <c r="XR743" s="226"/>
      <c r="XS743" s="226"/>
      <c r="XT743" s="226"/>
      <c r="XU743" s="226"/>
      <c r="XV743" s="226"/>
      <c r="XW743" s="226"/>
      <c r="XX743" s="226"/>
      <c r="XY743" s="226"/>
      <c r="XZ743" s="226"/>
      <c r="YA743" s="226"/>
      <c r="YB743" s="226"/>
      <c r="YC743" s="226"/>
      <c r="YD743" s="226"/>
      <c r="YE743" s="226"/>
      <c r="YF743" s="226"/>
      <c r="YG743" s="226"/>
      <c r="YH743" s="226"/>
      <c r="YI743" s="226"/>
      <c r="YJ743" s="226"/>
      <c r="YK743" s="226"/>
      <c r="YL743" s="226"/>
      <c r="YM743" s="226"/>
      <c r="YN743" s="226"/>
      <c r="YO743" s="226"/>
      <c r="YP743" s="226"/>
      <c r="YQ743" s="226"/>
      <c r="YR743" s="226"/>
      <c r="YS743" s="226"/>
      <c r="YT743" s="226"/>
      <c r="YU743" s="226"/>
      <c r="YV743" s="226"/>
      <c r="YW743" s="226"/>
      <c r="YX743" s="226"/>
      <c r="YY743" s="226"/>
      <c r="YZ743" s="226"/>
      <c r="ZA743" s="226"/>
      <c r="ZB743" s="226"/>
      <c r="ZC743" s="226"/>
      <c r="ZD743" s="226"/>
      <c r="ZE743" s="226"/>
      <c r="ZF743" s="226"/>
      <c r="ZG743" s="226"/>
      <c r="ZH743" s="226"/>
      <c r="ZI743" s="226"/>
      <c r="ZJ743" s="226"/>
      <c r="ZK743" s="226"/>
      <c r="ZL743" s="226"/>
      <c r="ZM743" s="226"/>
      <c r="ZN743" s="226"/>
      <c r="ZO743" s="226"/>
      <c r="ZP743" s="226"/>
      <c r="ZQ743" s="226"/>
      <c r="ZR743" s="226"/>
      <c r="ZS743" s="226"/>
      <c r="ZT743" s="226"/>
      <c r="ZU743" s="226"/>
      <c r="ZV743" s="226"/>
      <c r="ZW743" s="226"/>
      <c r="ZX743" s="226"/>
      <c r="ZY743" s="226"/>
      <c r="ZZ743" s="226"/>
      <c r="AAA743" s="226"/>
      <c r="AAB743" s="226"/>
      <c r="AAC743" s="226"/>
      <c r="AAD743" s="226"/>
      <c r="AAE743" s="226"/>
      <c r="AAF743" s="226"/>
      <c r="AAG743" s="226"/>
      <c r="AAH743" s="226"/>
      <c r="AAI743" s="226"/>
      <c r="AAJ743" s="226"/>
      <c r="AAK743" s="226"/>
      <c r="AAL743" s="226"/>
      <c r="AAM743" s="226"/>
      <c r="AAN743" s="226"/>
      <c r="AAO743" s="226"/>
      <c r="AAP743" s="226"/>
      <c r="AAQ743" s="226"/>
      <c r="AAR743" s="226"/>
      <c r="AAS743" s="226"/>
      <c r="AAT743" s="226"/>
      <c r="AAU743" s="226"/>
      <c r="AAV743" s="226"/>
      <c r="AAW743" s="226"/>
      <c r="AAX743" s="226"/>
      <c r="AAY743" s="226"/>
      <c r="AAZ743" s="226"/>
      <c r="ABA743" s="226"/>
      <c r="ABB743" s="226"/>
      <c r="ABC743" s="226"/>
      <c r="ABD743" s="226"/>
      <c r="ABE743" s="226"/>
      <c r="ABF743" s="226"/>
      <c r="ABG743" s="226"/>
      <c r="ABH743" s="226"/>
      <c r="ABI743" s="226"/>
      <c r="ABJ743" s="226"/>
      <c r="ABK743" s="226"/>
      <c r="ABL743" s="226"/>
      <c r="ABM743" s="226"/>
      <c r="ABN743" s="226"/>
      <c r="ABO743" s="226"/>
      <c r="ABP743" s="226"/>
      <c r="ABQ743" s="226"/>
      <c r="ABR743" s="226"/>
      <c r="ABS743" s="226"/>
      <c r="ABT743" s="226"/>
      <c r="ABU743" s="226"/>
      <c r="ABV743" s="226"/>
      <c r="ABW743" s="226"/>
      <c r="ABX743" s="226"/>
      <c r="ABY743" s="226"/>
      <c r="ABZ743" s="226"/>
      <c r="ACA743" s="226"/>
      <c r="ACB743" s="226"/>
      <c r="ACC743" s="226"/>
      <c r="ACD743" s="226"/>
      <c r="ACE743" s="226"/>
      <c r="ACF743" s="226"/>
      <c r="ACG743" s="226"/>
      <c r="ACH743" s="226"/>
      <c r="ACI743" s="226"/>
      <c r="ACJ743" s="226"/>
      <c r="ACK743" s="226"/>
      <c r="ACL743" s="226"/>
      <c r="ACM743" s="226"/>
      <c r="ACN743" s="226"/>
      <c r="ACO743" s="226"/>
      <c r="ACP743" s="226"/>
      <c r="ACQ743" s="226"/>
      <c r="ACR743" s="226"/>
      <c r="ACS743" s="226"/>
      <c r="ACT743" s="226"/>
      <c r="ACU743" s="226"/>
      <c r="ACV743" s="226"/>
      <c r="ACW743" s="226"/>
      <c r="ACX743" s="226"/>
      <c r="ACY743" s="226"/>
      <c r="ACZ743" s="226"/>
      <c r="ADA743" s="226"/>
      <c r="ADB743" s="226"/>
      <c r="ADC743" s="226"/>
      <c r="ADD743" s="226"/>
      <c r="ADE743" s="226"/>
      <c r="ADF743" s="226"/>
      <c r="ADG743" s="226"/>
      <c r="ADH743" s="226"/>
      <c r="ADI743" s="226"/>
      <c r="ADJ743" s="226"/>
      <c r="ADK743" s="226"/>
      <c r="ADL743" s="226"/>
      <c r="ADM743" s="226"/>
      <c r="ADN743" s="226"/>
      <c r="ADO743" s="226"/>
      <c r="ADP743" s="226"/>
      <c r="ADQ743" s="226"/>
      <c r="ADR743" s="226"/>
      <c r="ADS743" s="226"/>
      <c r="ADT743" s="226"/>
      <c r="ADU743" s="226"/>
      <c r="ADV743" s="226"/>
      <c r="ADW743" s="226"/>
      <c r="ADX743" s="226"/>
      <c r="ADY743" s="226"/>
      <c r="ADZ743" s="226"/>
      <c r="AEA743" s="226"/>
      <c r="AEB743" s="226"/>
      <c r="AEC743" s="226"/>
      <c r="AED743" s="226"/>
      <c r="AEE743" s="226"/>
      <c r="AEF743" s="226"/>
      <c r="AEG743" s="226"/>
      <c r="AEH743" s="226"/>
      <c r="AEI743" s="226"/>
      <c r="AEJ743" s="226"/>
      <c r="AEK743" s="226"/>
      <c r="AEL743" s="226"/>
      <c r="AEM743" s="226"/>
      <c r="AEN743" s="226"/>
      <c r="AEO743" s="226"/>
      <c r="AEP743" s="226"/>
      <c r="AEQ743" s="226"/>
      <c r="AER743" s="226"/>
      <c r="AES743" s="226"/>
      <c r="AET743" s="226"/>
      <c r="AEU743" s="226"/>
      <c r="AEV743" s="226"/>
      <c r="AEW743" s="226"/>
      <c r="AEX743" s="226"/>
      <c r="AEY743" s="226"/>
      <c r="AEZ743" s="226"/>
      <c r="AFA743" s="226"/>
      <c r="AFB743" s="226"/>
      <c r="AFC743" s="226"/>
      <c r="AFD743" s="226"/>
      <c r="AFE743" s="226"/>
      <c r="AFF743" s="226"/>
      <c r="AFG743" s="226"/>
      <c r="AFH743" s="226"/>
      <c r="AFI743" s="226"/>
      <c r="AFJ743" s="226"/>
      <c r="AFK743" s="226"/>
      <c r="AFL743" s="226"/>
      <c r="AFM743" s="226"/>
      <c r="AFN743" s="226"/>
      <c r="AFO743" s="226"/>
      <c r="AFP743" s="226"/>
      <c r="AFQ743" s="226"/>
      <c r="AFR743" s="226"/>
      <c r="AFS743" s="226"/>
      <c r="AFT743" s="226"/>
      <c r="AFU743" s="226"/>
      <c r="AFV743" s="226"/>
      <c r="AFW743" s="226"/>
      <c r="AFX743" s="226"/>
      <c r="AFY743" s="226"/>
      <c r="AFZ743" s="226"/>
      <c r="AGA743" s="226"/>
      <c r="AGB743" s="226"/>
      <c r="AGC743" s="226"/>
      <c r="AGD743" s="226"/>
      <c r="AGE743" s="226"/>
      <c r="AGF743" s="226"/>
      <c r="AGG743" s="226"/>
      <c r="AGH743" s="226"/>
      <c r="AGI743" s="226"/>
      <c r="AGJ743" s="226"/>
      <c r="AGK743" s="226"/>
      <c r="AGL743" s="226"/>
      <c r="AGM743" s="226"/>
      <c r="AGN743" s="226"/>
      <c r="AGO743" s="226"/>
      <c r="AGP743" s="226"/>
      <c r="AGQ743" s="226"/>
      <c r="AGR743" s="226"/>
      <c r="AGS743" s="226"/>
      <c r="AGT743" s="226"/>
      <c r="AGU743" s="226"/>
      <c r="AGV743" s="226"/>
      <c r="AGW743" s="226"/>
      <c r="AGX743" s="226"/>
      <c r="AGY743" s="226"/>
      <c r="AGZ743" s="226"/>
      <c r="AHA743" s="226"/>
      <c r="AHB743" s="226"/>
      <c r="AHC743" s="226"/>
      <c r="AHD743" s="226"/>
      <c r="AHE743" s="226"/>
      <c r="AHF743" s="226"/>
      <c r="AHG743" s="226"/>
      <c r="AHH743" s="226"/>
      <c r="AHI743" s="226"/>
      <c r="AHJ743" s="226"/>
      <c r="AHK743" s="226"/>
      <c r="AHL743" s="226"/>
      <c r="AHM743" s="226"/>
      <c r="AHN743" s="226"/>
      <c r="AHO743" s="226"/>
      <c r="AHP743" s="226"/>
      <c r="AHQ743" s="226"/>
      <c r="AHR743" s="226"/>
      <c r="AHS743" s="226"/>
      <c r="AHT743" s="226"/>
      <c r="AHU743" s="226"/>
      <c r="AHV743" s="226"/>
      <c r="AHW743" s="226"/>
      <c r="AHX743" s="226"/>
      <c r="AHY743" s="226"/>
      <c r="AHZ743" s="226"/>
      <c r="AIA743" s="226"/>
      <c r="AIB743" s="226"/>
      <c r="AIC743" s="226"/>
      <c r="AID743" s="226"/>
      <c r="AIE743" s="226"/>
      <c r="AIF743" s="226"/>
      <c r="AIG743" s="226"/>
      <c r="AIH743" s="226"/>
      <c r="AII743" s="226"/>
      <c r="AIJ743" s="226"/>
      <c r="AIK743" s="226"/>
      <c r="AIL743" s="226"/>
      <c r="AIM743" s="226"/>
      <c r="AIN743" s="226"/>
      <c r="AIO743" s="226"/>
      <c r="AIP743" s="226"/>
      <c r="AIQ743" s="226"/>
      <c r="AIR743" s="226"/>
      <c r="AIS743" s="226"/>
      <c r="AIT743" s="226"/>
      <c r="AIU743" s="226"/>
      <c r="AIV743" s="226"/>
      <c r="AIW743" s="226"/>
      <c r="AIX743" s="226"/>
      <c r="AIY743" s="226"/>
      <c r="AIZ743" s="226"/>
      <c r="AJA743" s="226"/>
      <c r="AJB743" s="226"/>
      <c r="AJC743" s="226"/>
      <c r="AJD743" s="226"/>
      <c r="AJE743" s="226"/>
      <c r="AJF743" s="226"/>
      <c r="AJG743" s="226"/>
      <c r="AJH743" s="226"/>
      <c r="AJI743" s="226"/>
      <c r="AJJ743" s="226"/>
      <c r="AJK743" s="226"/>
      <c r="AJL743" s="226"/>
      <c r="AJM743" s="226"/>
      <c r="AJN743" s="226"/>
      <c r="AJO743" s="226"/>
      <c r="AJP743" s="226"/>
      <c r="AJQ743" s="226"/>
      <c r="AJR743" s="226"/>
      <c r="AJS743" s="226"/>
      <c r="AJT743" s="226"/>
      <c r="AJU743" s="226"/>
      <c r="AJV743" s="226"/>
      <c r="AJW743" s="226"/>
      <c r="AJX743" s="226"/>
      <c r="AJY743" s="226"/>
      <c r="AJZ743" s="226"/>
      <c r="AKA743" s="226"/>
      <c r="AKB743" s="226"/>
      <c r="AKC743" s="226"/>
      <c r="AKD743" s="226"/>
      <c r="AKE743" s="226"/>
      <c r="AKF743" s="226"/>
      <c r="AKG743" s="226"/>
      <c r="AKH743" s="226"/>
      <c r="AKI743" s="226"/>
      <c r="AKJ743" s="226"/>
      <c r="AKK743" s="226"/>
      <c r="AKL743" s="226"/>
      <c r="AKM743" s="226"/>
      <c r="AKN743" s="226"/>
      <c r="AKO743" s="226"/>
      <c r="AKP743" s="226"/>
      <c r="AKQ743" s="226"/>
      <c r="AKR743" s="226"/>
      <c r="AKS743" s="226"/>
      <c r="AKT743" s="226"/>
      <c r="AKU743" s="226"/>
      <c r="AKV743" s="226"/>
      <c r="AKW743" s="226"/>
      <c r="AKX743" s="226"/>
      <c r="AKY743" s="226"/>
      <c r="AKZ743" s="226"/>
      <c r="ALA743" s="226"/>
      <c r="ALB743" s="226"/>
      <c r="ALC743" s="226"/>
      <c r="ALD743" s="226"/>
      <c r="ALE743" s="226"/>
      <c r="ALF743" s="226"/>
      <c r="ALG743" s="226"/>
      <c r="ALH743" s="226"/>
      <c r="ALI743" s="226"/>
      <c r="ALJ743" s="226"/>
      <c r="ALK743" s="226"/>
      <c r="ALL743" s="226"/>
      <c r="ALM743" s="226"/>
      <c r="ALN743" s="226"/>
      <c r="ALO743" s="226"/>
      <c r="ALP743" s="226"/>
      <c r="ALQ743" s="226"/>
      <c r="ALR743" s="226"/>
      <c r="ALS743" s="226"/>
      <c r="ALT743" s="226"/>
      <c r="ALU743" s="226"/>
      <c r="ALV743" s="226"/>
      <c r="ALW743" s="226"/>
      <c r="ALX743" s="226"/>
      <c r="ALY743" s="226"/>
      <c r="ALZ743" s="226"/>
      <c r="AMA743" s="226"/>
      <c r="AMB743" s="226"/>
      <c r="AMC743" s="226"/>
      <c r="AMD743" s="226"/>
      <c r="AME743" s="226"/>
      <c r="AMF743" s="226"/>
      <c r="AMG743" s="226"/>
      <c r="AMH743" s="226"/>
      <c r="AMI743" s="226"/>
      <c r="AMJ743" s="226"/>
      <c r="AMK743" s="226"/>
      <c r="AML743" s="226"/>
      <c r="AMM743" s="226"/>
      <c r="AMN743" s="226"/>
      <c r="AMO743" s="226"/>
      <c r="AMP743" s="226"/>
      <c r="AMQ743" s="226"/>
      <c r="AMR743" s="226"/>
      <c r="AMS743" s="226"/>
      <c r="AMT743" s="226"/>
      <c r="AMU743" s="226"/>
      <c r="AMV743" s="226"/>
      <c r="AMW743" s="226"/>
      <c r="AMX743" s="226"/>
      <c r="AMY743" s="226"/>
      <c r="AMZ743" s="226"/>
      <c r="ANA743" s="226"/>
      <c r="ANB743" s="226"/>
      <c r="ANC743" s="226"/>
      <c r="AND743" s="226"/>
      <c r="ANE743" s="226"/>
      <c r="ANF743" s="226"/>
      <c r="ANG743" s="226"/>
      <c r="ANH743" s="226"/>
      <c r="ANI743" s="226"/>
      <c r="ANJ743" s="226"/>
      <c r="ANK743" s="226"/>
      <c r="ANL743" s="226"/>
      <c r="ANM743" s="226"/>
      <c r="ANN743" s="226"/>
      <c r="ANO743" s="226"/>
      <c r="ANP743" s="226"/>
      <c r="ANQ743" s="226"/>
      <c r="ANR743" s="226"/>
      <c r="ANS743" s="226"/>
      <c r="ANT743" s="226"/>
      <c r="ANU743" s="226"/>
      <c r="ANV743" s="226"/>
      <c r="ANW743" s="226"/>
      <c r="ANX743" s="226"/>
      <c r="ANY743" s="226"/>
      <c r="ANZ743" s="226"/>
      <c r="AOA743" s="226"/>
      <c r="AOB743" s="226"/>
      <c r="AOC743" s="226"/>
      <c r="AOD743" s="226"/>
      <c r="AOE743" s="226"/>
      <c r="AOF743" s="226"/>
      <c r="AOG743" s="226"/>
      <c r="AOH743" s="226"/>
      <c r="AOI743" s="226"/>
      <c r="AOJ743" s="226"/>
      <c r="AOK743" s="226"/>
      <c r="AOL743" s="226"/>
      <c r="AOM743" s="226"/>
      <c r="AON743" s="226"/>
      <c r="AOO743" s="226"/>
      <c r="AOP743" s="226"/>
      <c r="AOQ743" s="226"/>
      <c r="AOR743" s="226"/>
      <c r="AOS743" s="226"/>
      <c r="AOT743" s="226"/>
      <c r="AOU743" s="226"/>
      <c r="AOV743" s="226"/>
      <c r="AOW743" s="226"/>
      <c r="AOX743" s="226"/>
      <c r="AOY743" s="226"/>
      <c r="AOZ743" s="226"/>
      <c r="APA743" s="226"/>
      <c r="APB743" s="226"/>
      <c r="APC743" s="226"/>
      <c r="APD743" s="226"/>
      <c r="APE743" s="226"/>
      <c r="APF743" s="226"/>
      <c r="APG743" s="226"/>
      <c r="APH743" s="226"/>
      <c r="API743" s="226"/>
      <c r="APJ743" s="226"/>
      <c r="APK743" s="226"/>
      <c r="APL743" s="226"/>
      <c r="APM743" s="226"/>
      <c r="APN743" s="226"/>
      <c r="APO743" s="226"/>
      <c r="APP743" s="226"/>
      <c r="APQ743" s="226"/>
      <c r="APR743" s="226"/>
      <c r="APS743" s="226"/>
      <c r="APT743" s="226"/>
      <c r="APU743" s="226"/>
      <c r="APV743" s="226"/>
      <c r="APW743" s="226"/>
      <c r="APX743" s="226"/>
      <c r="APY743" s="226"/>
      <c r="APZ743" s="226"/>
      <c r="AQA743" s="226"/>
      <c r="AQB743" s="226"/>
      <c r="AQC743" s="226"/>
      <c r="AQD743" s="226"/>
      <c r="AQE743" s="226"/>
      <c r="AQF743" s="226"/>
      <c r="AQG743" s="226"/>
      <c r="AQH743" s="226"/>
      <c r="AQI743" s="226"/>
      <c r="AQJ743" s="226"/>
      <c r="AQK743" s="226"/>
      <c r="AQL743" s="226"/>
      <c r="AQM743" s="226"/>
      <c r="AQN743" s="226"/>
      <c r="AQO743" s="226"/>
      <c r="AQP743" s="226"/>
      <c r="AQQ743" s="226"/>
      <c r="AQR743" s="226"/>
      <c r="AQS743" s="226"/>
      <c r="AQT743" s="226"/>
      <c r="AQU743" s="226"/>
      <c r="AQV743" s="226"/>
      <c r="AQW743" s="226"/>
      <c r="AQX743" s="226"/>
      <c r="AQY743" s="226"/>
      <c r="AQZ743" s="226"/>
      <c r="ARA743" s="226"/>
      <c r="ARB743" s="226"/>
      <c r="ARC743" s="226"/>
      <c r="ARD743" s="226"/>
      <c r="ARE743" s="226"/>
      <c r="ARF743" s="226"/>
      <c r="ARG743" s="226"/>
      <c r="ARH743" s="226"/>
      <c r="ARI743" s="226"/>
      <c r="ARJ743" s="226"/>
      <c r="ARK743" s="226"/>
      <c r="ARL743" s="226"/>
      <c r="ARM743" s="226"/>
      <c r="ARN743" s="226"/>
      <c r="ARO743" s="226"/>
      <c r="ARP743" s="226"/>
      <c r="ARQ743" s="226"/>
      <c r="ARR743" s="226"/>
      <c r="ARS743" s="226"/>
      <c r="ART743" s="226"/>
      <c r="ARU743" s="226"/>
      <c r="ARV743" s="226"/>
      <c r="ARW743" s="226"/>
      <c r="ARX743" s="226"/>
      <c r="ARY743" s="226"/>
      <c r="ARZ743" s="226"/>
      <c r="ASA743" s="226"/>
      <c r="ASB743" s="226"/>
      <c r="ASC743" s="226"/>
      <c r="ASD743" s="226"/>
      <c r="ASE743" s="226"/>
      <c r="ASF743" s="226"/>
      <c r="ASG743" s="226"/>
      <c r="ASH743" s="226"/>
      <c r="ASI743" s="226"/>
      <c r="ASJ743" s="226"/>
      <c r="ASK743" s="226"/>
      <c r="ASL743" s="226"/>
      <c r="ASM743" s="226"/>
      <c r="ASN743" s="226"/>
      <c r="ASO743" s="226"/>
      <c r="ASP743" s="226"/>
      <c r="ASQ743" s="226"/>
      <c r="ASR743" s="226"/>
      <c r="ASS743" s="226"/>
      <c r="AST743" s="226"/>
      <c r="ASU743" s="226"/>
      <c r="ASV743" s="226"/>
      <c r="ASW743" s="226"/>
      <c r="ASX743" s="226"/>
      <c r="ASY743" s="226"/>
      <c r="ASZ743" s="226"/>
      <c r="ATA743" s="226"/>
      <c r="ATB743" s="226"/>
      <c r="ATC743" s="226"/>
      <c r="ATD743" s="226"/>
      <c r="ATE743" s="226"/>
      <c r="ATF743" s="226"/>
      <c r="ATG743" s="226"/>
      <c r="ATH743" s="226"/>
      <c r="ATI743" s="226"/>
      <c r="ATJ743" s="226"/>
      <c r="ATK743" s="226"/>
      <c r="ATL743" s="226"/>
      <c r="ATM743" s="226"/>
      <c r="ATN743" s="226"/>
      <c r="ATO743" s="226"/>
      <c r="ATP743" s="226"/>
      <c r="ATQ743" s="226"/>
      <c r="ATR743" s="226"/>
      <c r="ATS743" s="226"/>
      <c r="ATT743" s="226"/>
      <c r="ATU743" s="226"/>
      <c r="ATV743" s="226"/>
      <c r="ATW743" s="226"/>
      <c r="ATX743" s="226"/>
      <c r="ATY743" s="226"/>
      <c r="ATZ743" s="226"/>
      <c r="AUA743" s="226"/>
      <c r="AUB743" s="226"/>
      <c r="AUC743" s="226"/>
      <c r="AUD743" s="226"/>
      <c r="AUE743" s="226"/>
      <c r="AUF743" s="226"/>
      <c r="AUG743" s="226"/>
      <c r="AUH743" s="226"/>
      <c r="AUI743" s="226"/>
      <c r="AUJ743" s="226"/>
      <c r="AUK743" s="226"/>
      <c r="AUL743" s="226"/>
      <c r="AUM743" s="226"/>
      <c r="AUN743" s="226"/>
      <c r="AUO743" s="226"/>
      <c r="AUP743" s="226"/>
      <c r="AUQ743" s="226"/>
      <c r="AUR743" s="226"/>
      <c r="AUS743" s="226"/>
      <c r="AUT743" s="226"/>
      <c r="AUU743" s="226"/>
      <c r="AUV743" s="226"/>
      <c r="AUW743" s="226"/>
      <c r="AUX743" s="226"/>
      <c r="AUY743" s="226"/>
      <c r="AUZ743" s="226"/>
      <c r="AVA743" s="226"/>
      <c r="AVB743" s="226"/>
      <c r="AVC743" s="226"/>
      <c r="AVD743" s="226"/>
      <c r="AVE743" s="226"/>
      <c r="AVF743" s="226"/>
      <c r="AVG743" s="226"/>
      <c r="AVH743" s="226"/>
      <c r="AVI743" s="226"/>
      <c r="AVJ743" s="226"/>
      <c r="AVK743" s="226"/>
      <c r="AVL743" s="226"/>
      <c r="AVM743" s="226"/>
      <c r="AVN743" s="226"/>
      <c r="AVO743" s="226"/>
      <c r="AVP743" s="226"/>
      <c r="AVQ743" s="226"/>
      <c r="AVR743" s="226"/>
      <c r="AVS743" s="226"/>
      <c r="AVT743" s="226"/>
      <c r="AVU743" s="226"/>
      <c r="AVV743" s="226"/>
      <c r="AVW743" s="226"/>
      <c r="AVX743" s="226"/>
      <c r="AVY743" s="226"/>
      <c r="AVZ743" s="226"/>
      <c r="AWA743" s="226"/>
      <c r="AWB743" s="226"/>
      <c r="AWC743" s="226"/>
      <c r="AWD743" s="226"/>
      <c r="AWE743" s="226"/>
      <c r="AWF743" s="226"/>
      <c r="AWG743" s="226"/>
      <c r="AWH743" s="226"/>
      <c r="AWI743" s="226"/>
      <c r="AWJ743" s="226"/>
      <c r="AWK743" s="226"/>
      <c r="AWL743" s="226"/>
      <c r="AWM743" s="226"/>
      <c r="AWN743" s="226"/>
      <c r="AWO743" s="226"/>
      <c r="AWP743" s="226"/>
      <c r="AWQ743" s="226"/>
      <c r="AWR743" s="226"/>
      <c r="AWS743" s="226"/>
      <c r="AWT743" s="226"/>
      <c r="AWU743" s="226"/>
      <c r="AWV743" s="226"/>
      <c r="AWW743" s="226"/>
      <c r="AWX743" s="226"/>
      <c r="AWY743" s="226"/>
      <c r="AWZ743" s="226"/>
      <c r="AXA743" s="226"/>
      <c r="AXB743" s="226"/>
      <c r="AXC743" s="226"/>
      <c r="AXD743" s="226"/>
      <c r="AXE743" s="226"/>
      <c r="AXF743" s="226"/>
      <c r="AXG743" s="226"/>
      <c r="AXH743" s="226"/>
      <c r="AXI743" s="226"/>
      <c r="AXJ743" s="226"/>
      <c r="AXK743" s="226"/>
      <c r="AXL743" s="226"/>
      <c r="AXM743" s="226"/>
      <c r="AXN743" s="226"/>
      <c r="AXO743" s="226"/>
      <c r="AXP743" s="226"/>
      <c r="AXQ743" s="226"/>
      <c r="AXR743" s="226"/>
      <c r="AXS743" s="226"/>
      <c r="AXT743" s="226"/>
      <c r="AXU743" s="226"/>
      <c r="AXV743" s="226"/>
      <c r="AXW743" s="226"/>
      <c r="AXX743" s="226"/>
      <c r="AXY743" s="226"/>
      <c r="AXZ743" s="226"/>
      <c r="AYA743" s="226"/>
      <c r="AYB743" s="226"/>
      <c r="AYC743" s="226"/>
      <c r="AYD743" s="226"/>
      <c r="AYE743" s="226"/>
      <c r="AYF743" s="226"/>
      <c r="AYG743" s="226"/>
      <c r="AYH743" s="226"/>
      <c r="AYI743" s="226"/>
      <c r="AYJ743" s="226"/>
      <c r="AYK743" s="226"/>
      <c r="AYL743" s="226"/>
      <c r="AYM743" s="226"/>
      <c r="AYN743" s="226"/>
      <c r="AYO743" s="226"/>
      <c r="AYP743" s="226"/>
      <c r="AYQ743" s="226"/>
      <c r="AYR743" s="226"/>
      <c r="AYS743" s="226"/>
      <c r="AYT743" s="226"/>
      <c r="AYU743" s="226"/>
      <c r="AYV743" s="226"/>
      <c r="AYW743" s="226"/>
      <c r="AYX743" s="226"/>
      <c r="AYY743" s="226"/>
      <c r="AYZ743" s="226"/>
      <c r="AZA743" s="226"/>
      <c r="AZB743" s="226"/>
      <c r="AZC743" s="226"/>
      <c r="AZD743" s="226"/>
      <c r="AZE743" s="226"/>
      <c r="AZF743" s="226"/>
      <c r="AZG743" s="226"/>
      <c r="AZH743" s="226"/>
      <c r="AZI743" s="226"/>
      <c r="AZJ743" s="226"/>
      <c r="AZK743" s="226"/>
      <c r="AZL743" s="226"/>
      <c r="AZM743" s="226"/>
      <c r="AZN743" s="226"/>
      <c r="AZO743" s="226"/>
      <c r="AZP743" s="226"/>
      <c r="AZQ743" s="226"/>
      <c r="AZR743" s="226"/>
      <c r="AZS743" s="226"/>
      <c r="AZT743" s="226"/>
      <c r="AZU743" s="226"/>
      <c r="AZV743" s="226"/>
      <c r="AZW743" s="226"/>
      <c r="AZX743" s="226"/>
      <c r="AZY743" s="226"/>
      <c r="AZZ743" s="226"/>
      <c r="BAA743" s="226"/>
      <c r="BAB743" s="226"/>
      <c r="BAC743" s="226"/>
      <c r="BAD743" s="226"/>
      <c r="BAE743" s="226"/>
      <c r="BAF743" s="226"/>
      <c r="BAG743" s="226"/>
      <c r="BAH743" s="226"/>
      <c r="BAI743" s="226"/>
      <c r="BAJ743" s="226"/>
      <c r="BAK743" s="226"/>
      <c r="BAL743" s="226"/>
      <c r="BAM743" s="226"/>
      <c r="BAN743" s="226"/>
      <c r="BAO743" s="226"/>
      <c r="BAP743" s="226"/>
      <c r="BAQ743" s="226"/>
      <c r="BAR743" s="226"/>
      <c r="BAS743" s="226"/>
      <c r="BAT743" s="226"/>
      <c r="BAU743" s="226"/>
      <c r="BAV743" s="226"/>
      <c r="BAW743" s="226"/>
      <c r="BAX743" s="226"/>
      <c r="BAY743" s="226"/>
      <c r="BAZ743" s="226"/>
      <c r="BBA743" s="226"/>
      <c r="BBB743" s="226"/>
      <c r="BBC743" s="226"/>
      <c r="BBD743" s="226"/>
      <c r="BBE743" s="226"/>
      <c r="BBF743" s="226"/>
      <c r="BBG743" s="226"/>
      <c r="BBH743" s="226"/>
      <c r="BBI743" s="226"/>
      <c r="BBJ743" s="226"/>
      <c r="BBK743" s="226"/>
      <c r="BBL743" s="226"/>
      <c r="BBM743" s="226"/>
      <c r="BBN743" s="226"/>
      <c r="BBO743" s="226"/>
      <c r="BBP743" s="226"/>
      <c r="BBQ743" s="226"/>
      <c r="BBR743" s="226"/>
      <c r="BBS743" s="226"/>
      <c r="BBT743" s="226"/>
      <c r="BBU743" s="226"/>
      <c r="BBV743" s="226"/>
      <c r="BBW743" s="226"/>
      <c r="BBX743" s="226"/>
      <c r="BBY743" s="226"/>
      <c r="BBZ743" s="226"/>
      <c r="BCA743" s="226"/>
      <c r="BCB743" s="226"/>
      <c r="BCC743" s="226"/>
      <c r="BCD743" s="226"/>
      <c r="BCE743" s="226"/>
      <c r="BCF743" s="226"/>
      <c r="BCG743" s="226"/>
      <c r="BCH743" s="226"/>
      <c r="BCI743" s="226"/>
      <c r="BCJ743" s="226"/>
      <c r="BCK743" s="226"/>
      <c r="BCL743" s="226"/>
      <c r="BCM743" s="226"/>
      <c r="BCN743" s="226"/>
      <c r="BCO743" s="226"/>
      <c r="BCP743" s="226"/>
      <c r="BCQ743" s="226"/>
      <c r="BCR743" s="226"/>
      <c r="BCS743" s="226"/>
      <c r="BCT743" s="226"/>
      <c r="BCU743" s="226"/>
      <c r="BCV743" s="226"/>
      <c r="BCW743" s="226"/>
      <c r="BCX743" s="226"/>
      <c r="BCY743" s="226"/>
      <c r="BCZ743" s="226"/>
      <c r="BDA743" s="226"/>
      <c r="BDB743" s="226"/>
      <c r="BDC743" s="226"/>
      <c r="BDD743" s="226"/>
      <c r="BDE743" s="226"/>
      <c r="BDF743" s="226"/>
      <c r="BDG743" s="226"/>
      <c r="BDH743" s="226"/>
      <c r="BDI743" s="226"/>
      <c r="BDJ743" s="226"/>
      <c r="BDK743" s="226"/>
      <c r="BDL743" s="226"/>
      <c r="BDM743" s="226"/>
      <c r="BDN743" s="226"/>
      <c r="BDO743" s="226"/>
      <c r="BDP743" s="226"/>
      <c r="BDQ743" s="226"/>
      <c r="BDR743" s="226"/>
      <c r="BDS743" s="226"/>
      <c r="BDT743" s="226"/>
      <c r="BDU743" s="226"/>
      <c r="BDV743" s="226"/>
      <c r="BDW743" s="226"/>
      <c r="BDX743" s="226"/>
      <c r="BDY743" s="226"/>
      <c r="BDZ743" s="226"/>
      <c r="BEA743" s="226"/>
      <c r="BEB743" s="226"/>
      <c r="BEC743" s="226"/>
      <c r="BED743" s="226"/>
      <c r="BEE743" s="226"/>
      <c r="BEF743" s="226"/>
      <c r="BEG743" s="226"/>
      <c r="BEH743" s="226"/>
      <c r="BEI743" s="226"/>
      <c r="BEJ743" s="226"/>
      <c r="BEK743" s="226"/>
      <c r="BEL743" s="226"/>
      <c r="BEM743" s="226"/>
      <c r="BEN743" s="226"/>
      <c r="BEO743" s="226"/>
      <c r="BEP743" s="226"/>
      <c r="BEQ743" s="226"/>
      <c r="BER743" s="226"/>
      <c r="BES743" s="226"/>
      <c r="BET743" s="226"/>
      <c r="BEU743" s="226"/>
      <c r="BEV743" s="226"/>
      <c r="BEW743" s="226"/>
      <c r="BEX743" s="226"/>
      <c r="BEY743" s="226"/>
      <c r="BEZ743" s="226"/>
      <c r="BFA743" s="226"/>
      <c r="BFB743" s="226"/>
      <c r="BFC743" s="226"/>
      <c r="BFD743" s="226"/>
      <c r="BFE743" s="226"/>
      <c r="BFF743" s="226"/>
      <c r="BFG743" s="226"/>
      <c r="BFH743" s="226"/>
      <c r="BFI743" s="226"/>
      <c r="BFJ743" s="226"/>
      <c r="BFK743" s="226"/>
      <c r="BFL743" s="226"/>
      <c r="BFM743" s="226"/>
      <c r="BFN743" s="226"/>
      <c r="BFO743" s="226"/>
      <c r="BFP743" s="226"/>
      <c r="BFQ743" s="226"/>
      <c r="BFR743" s="226"/>
      <c r="BFS743" s="226"/>
      <c r="BFT743" s="226"/>
      <c r="BFU743" s="226"/>
      <c r="BFV743" s="226"/>
      <c r="BFW743" s="226"/>
      <c r="BFX743" s="226"/>
      <c r="BFY743" s="226"/>
      <c r="BFZ743" s="226"/>
      <c r="BGA743" s="226"/>
      <c r="BGB743" s="226"/>
      <c r="BGC743" s="226"/>
      <c r="BGD743" s="226"/>
      <c r="BGE743" s="226"/>
      <c r="BGF743" s="226"/>
      <c r="BGG743" s="226"/>
      <c r="BGH743" s="226"/>
      <c r="BGI743" s="226"/>
      <c r="BGJ743" s="226"/>
      <c r="BGK743" s="226"/>
      <c r="BGL743" s="226"/>
      <c r="BGM743" s="226"/>
      <c r="BGN743" s="226"/>
      <c r="BGO743" s="226"/>
      <c r="BGP743" s="226"/>
      <c r="BGQ743" s="226"/>
      <c r="BGR743" s="226"/>
      <c r="BGS743" s="226"/>
      <c r="BGT743" s="226"/>
      <c r="BGU743" s="226"/>
      <c r="BGV743" s="226"/>
      <c r="BGW743" s="226"/>
      <c r="BGX743" s="226"/>
      <c r="BGY743" s="226"/>
      <c r="BGZ743" s="226"/>
      <c r="BHA743" s="226"/>
      <c r="BHB743" s="226"/>
      <c r="BHC743" s="226"/>
      <c r="BHD743" s="226"/>
      <c r="BHE743" s="226"/>
      <c r="BHF743" s="226"/>
      <c r="BHG743" s="226"/>
      <c r="BHH743" s="226"/>
      <c r="BHI743" s="226"/>
      <c r="BHJ743" s="226"/>
      <c r="BHK743" s="226"/>
      <c r="BHL743" s="226"/>
      <c r="BHM743" s="226"/>
      <c r="BHN743" s="226"/>
      <c r="BHO743" s="226"/>
      <c r="BHP743" s="226"/>
      <c r="BHQ743" s="226"/>
      <c r="BHR743" s="226"/>
      <c r="BHS743" s="226"/>
      <c r="BHT743" s="226"/>
      <c r="BHU743" s="226"/>
      <c r="BHV743" s="226"/>
      <c r="BHW743" s="226"/>
      <c r="BHX743" s="226"/>
      <c r="BHY743" s="226"/>
      <c r="BHZ743" s="226"/>
      <c r="BIA743" s="226"/>
      <c r="BIB743" s="226"/>
      <c r="BIC743" s="226"/>
      <c r="BID743" s="226"/>
      <c r="BIE743" s="226"/>
      <c r="BIF743" s="226"/>
      <c r="BIG743" s="226"/>
      <c r="BIH743" s="226"/>
      <c r="BII743" s="226"/>
      <c r="BIJ743" s="226"/>
      <c r="BIK743" s="226"/>
      <c r="BIL743" s="226"/>
      <c r="BIM743" s="226"/>
      <c r="BIN743" s="226"/>
      <c r="BIO743" s="226"/>
      <c r="BIP743" s="226"/>
      <c r="BIQ743" s="226"/>
      <c r="BIR743" s="226"/>
      <c r="BIS743" s="226"/>
      <c r="BIT743" s="226"/>
      <c r="BIU743" s="226"/>
      <c r="BIV743" s="226"/>
      <c r="BIW743" s="226"/>
      <c r="BIX743" s="226"/>
      <c r="BIY743" s="226"/>
      <c r="BIZ743" s="226"/>
      <c r="BJA743" s="226"/>
      <c r="BJB743" s="226"/>
      <c r="BJC743" s="226"/>
      <c r="BJD743" s="226"/>
      <c r="BJE743" s="226"/>
      <c r="BJF743" s="226"/>
      <c r="BJG743" s="226"/>
      <c r="BJH743" s="226"/>
      <c r="BJI743" s="226"/>
      <c r="BJJ743" s="226"/>
      <c r="BJK743" s="226"/>
      <c r="BJL743" s="226"/>
      <c r="BJM743" s="226"/>
      <c r="BJN743" s="226"/>
      <c r="BJO743" s="226"/>
      <c r="BJP743" s="226"/>
      <c r="BJQ743" s="226"/>
      <c r="BJR743" s="226"/>
      <c r="BJS743" s="226"/>
      <c r="BJT743" s="226"/>
      <c r="BJU743" s="226"/>
      <c r="BJV743" s="226"/>
      <c r="BJW743" s="226"/>
      <c r="BJX743" s="226"/>
      <c r="BJY743" s="226"/>
      <c r="BJZ743" s="226"/>
      <c r="BKA743" s="226"/>
      <c r="BKB743" s="226"/>
      <c r="BKC743" s="226"/>
      <c r="BKD743" s="226"/>
      <c r="BKE743" s="226"/>
      <c r="BKF743" s="226"/>
      <c r="BKG743" s="226"/>
      <c r="BKH743" s="226"/>
      <c r="BKI743" s="226"/>
      <c r="BKJ743" s="226"/>
      <c r="BKK743" s="226"/>
      <c r="BKL743" s="226"/>
      <c r="BKM743" s="226"/>
      <c r="BKN743" s="226"/>
      <c r="BKO743" s="226"/>
      <c r="BKP743" s="226"/>
      <c r="BKQ743" s="226"/>
      <c r="BKR743" s="226"/>
      <c r="BKS743" s="226"/>
      <c r="BKT743" s="226"/>
      <c r="BKU743" s="226"/>
      <c r="BKV743" s="226"/>
      <c r="BKW743" s="226"/>
      <c r="BKX743" s="226"/>
      <c r="BKY743" s="226"/>
      <c r="BKZ743" s="226"/>
      <c r="BLA743" s="226"/>
      <c r="BLB743" s="226"/>
      <c r="BLC743" s="226"/>
      <c r="BLD743" s="226"/>
      <c r="BLE743" s="226"/>
      <c r="BLF743" s="226"/>
      <c r="BLG743" s="226"/>
      <c r="BLH743" s="226"/>
      <c r="BLI743" s="226"/>
      <c r="BLJ743" s="226"/>
      <c r="BLK743" s="226"/>
      <c r="BLL743" s="226"/>
      <c r="BLM743" s="226"/>
      <c r="BLN743" s="226"/>
      <c r="BLO743" s="226"/>
      <c r="BLP743" s="226"/>
      <c r="BLQ743" s="226"/>
      <c r="BLR743" s="226"/>
      <c r="BLS743" s="226"/>
      <c r="BLT743" s="226"/>
      <c r="BLU743" s="226"/>
      <c r="BLV743" s="226"/>
      <c r="BLW743" s="226"/>
      <c r="BLX743" s="226"/>
      <c r="BLY743" s="226"/>
      <c r="BLZ743" s="226"/>
      <c r="BMA743" s="226"/>
      <c r="BMB743" s="226"/>
      <c r="BMC743" s="226"/>
      <c r="BMD743" s="226"/>
      <c r="BME743" s="226"/>
      <c r="BMF743" s="226"/>
      <c r="BMG743" s="226"/>
      <c r="BMH743" s="226"/>
      <c r="BMI743" s="226"/>
      <c r="BMJ743" s="226"/>
      <c r="BMK743" s="226"/>
      <c r="BML743" s="226"/>
      <c r="BMM743" s="226"/>
      <c r="BMN743" s="226"/>
      <c r="BMO743" s="226"/>
      <c r="BMP743" s="226"/>
      <c r="BMQ743" s="226"/>
      <c r="BMR743" s="226"/>
      <c r="BMS743" s="226"/>
      <c r="BMT743" s="226"/>
      <c r="BMU743" s="226"/>
      <c r="BMV743" s="226"/>
      <c r="BMW743" s="226"/>
      <c r="BMX743" s="226"/>
      <c r="BMY743" s="226"/>
      <c r="BMZ743" s="226"/>
      <c r="BNA743" s="226"/>
      <c r="BNB743" s="226"/>
      <c r="BNC743" s="226"/>
      <c r="BND743" s="226"/>
      <c r="BNE743" s="226"/>
      <c r="BNF743" s="226"/>
      <c r="BNG743" s="226"/>
      <c r="BNH743" s="226"/>
      <c r="BNI743" s="226"/>
      <c r="BNJ743" s="226"/>
      <c r="BNK743" s="226"/>
      <c r="BNL743" s="226"/>
      <c r="BNM743" s="226"/>
      <c r="BNN743" s="226"/>
      <c r="BNO743" s="226"/>
      <c r="BNP743" s="226"/>
      <c r="BNQ743" s="226"/>
      <c r="BNR743" s="226"/>
      <c r="BNS743" s="226"/>
      <c r="BNT743" s="226"/>
      <c r="BNU743" s="226"/>
      <c r="BNV743" s="226"/>
      <c r="BNW743" s="226"/>
      <c r="BNX743" s="226"/>
      <c r="BNY743" s="226"/>
      <c r="BNZ743" s="226"/>
      <c r="BOA743" s="226"/>
      <c r="BOB743" s="226"/>
      <c r="BOC743" s="226"/>
      <c r="BOD743" s="226"/>
      <c r="BOE743" s="226"/>
      <c r="BOF743" s="226"/>
      <c r="BOG743" s="226"/>
      <c r="BOH743" s="226"/>
      <c r="BOI743" s="226"/>
      <c r="BOJ743" s="226"/>
      <c r="BOK743" s="226"/>
      <c r="BOL743" s="226"/>
      <c r="BOM743" s="226"/>
      <c r="BON743" s="226"/>
      <c r="BOO743" s="226"/>
      <c r="BOP743" s="226"/>
      <c r="BOQ743" s="226"/>
      <c r="BOR743" s="226"/>
      <c r="BOS743" s="226"/>
      <c r="BOT743" s="226"/>
      <c r="BOU743" s="226"/>
      <c r="BOV743" s="226"/>
      <c r="BOW743" s="226"/>
      <c r="BOX743" s="226"/>
      <c r="BOY743" s="226"/>
      <c r="BOZ743" s="226"/>
      <c r="BPA743" s="226"/>
      <c r="BPB743" s="226"/>
      <c r="BPC743" s="226"/>
      <c r="BPD743" s="226"/>
      <c r="BPE743" s="226"/>
      <c r="BPF743" s="226"/>
      <c r="BPG743" s="226"/>
      <c r="BPH743" s="226"/>
      <c r="BPI743" s="226"/>
      <c r="BPJ743" s="226"/>
      <c r="BPK743" s="226"/>
      <c r="BPL743" s="226"/>
      <c r="BPM743" s="226"/>
      <c r="BPN743" s="226"/>
      <c r="BPO743" s="226"/>
      <c r="BPP743" s="226"/>
      <c r="BPQ743" s="226"/>
      <c r="BPR743" s="226"/>
      <c r="BPS743" s="226"/>
      <c r="BPT743" s="226"/>
      <c r="BPU743" s="226"/>
      <c r="BPV743" s="226"/>
      <c r="BPW743" s="226"/>
      <c r="BPX743" s="226"/>
      <c r="BPY743" s="226"/>
      <c r="BPZ743" s="226"/>
      <c r="BQA743" s="226"/>
      <c r="BQB743" s="226"/>
      <c r="BQC743" s="226"/>
      <c r="BQD743" s="226"/>
      <c r="BQE743" s="226"/>
      <c r="BQF743" s="226"/>
      <c r="BQG743" s="226"/>
      <c r="BQH743" s="226"/>
      <c r="BQI743" s="226"/>
      <c r="BQJ743" s="226"/>
      <c r="BQK743" s="226"/>
      <c r="BQL743" s="226"/>
      <c r="BQM743" s="226"/>
      <c r="BQN743" s="226"/>
      <c r="BQO743" s="226"/>
      <c r="BQP743" s="226"/>
      <c r="BQQ743" s="226"/>
      <c r="BQR743" s="226"/>
      <c r="BQS743" s="226"/>
      <c r="BQT743" s="226"/>
      <c r="BQU743" s="226"/>
      <c r="BQV743" s="226"/>
      <c r="BQW743" s="226"/>
      <c r="BQX743" s="226"/>
      <c r="BQY743" s="226"/>
      <c r="BQZ743" s="226"/>
      <c r="BRA743" s="226"/>
      <c r="BRB743" s="226"/>
      <c r="BRC743" s="226"/>
      <c r="BRD743" s="226"/>
      <c r="BRE743" s="226"/>
      <c r="BRF743" s="226"/>
      <c r="BRG743" s="226"/>
      <c r="BRH743" s="226"/>
      <c r="BRI743" s="226"/>
      <c r="BRJ743" s="226"/>
      <c r="BRK743" s="226"/>
      <c r="BRL743" s="226"/>
      <c r="BRM743" s="226"/>
      <c r="BRN743" s="226"/>
      <c r="BRO743" s="226"/>
      <c r="BRP743" s="226"/>
      <c r="BRQ743" s="226"/>
      <c r="BRR743" s="226"/>
      <c r="BRS743" s="226"/>
      <c r="BRT743" s="226"/>
      <c r="BRU743" s="226"/>
      <c r="BRV743" s="226"/>
      <c r="BRW743" s="226"/>
      <c r="BRX743" s="226"/>
      <c r="BRY743" s="226"/>
      <c r="BRZ743" s="226"/>
      <c r="BSA743" s="226"/>
      <c r="BSB743" s="226"/>
      <c r="BSC743" s="226"/>
      <c r="BSD743" s="226"/>
      <c r="BSE743" s="226"/>
      <c r="BSF743" s="226"/>
      <c r="BSG743" s="226"/>
      <c r="BSH743" s="226"/>
      <c r="BSI743" s="226"/>
      <c r="BSJ743" s="226"/>
      <c r="BSK743" s="226"/>
      <c r="BSL743" s="226"/>
      <c r="BSM743" s="226"/>
      <c r="BSN743" s="226"/>
      <c r="BSO743" s="226"/>
      <c r="BSP743" s="226"/>
      <c r="BSQ743" s="226"/>
      <c r="BSR743" s="226"/>
      <c r="BSS743" s="226"/>
      <c r="BST743" s="226"/>
      <c r="BSU743" s="226"/>
      <c r="BSV743" s="226"/>
      <c r="BSW743" s="226"/>
      <c r="BSX743" s="226"/>
      <c r="BSY743" s="226"/>
      <c r="BSZ743" s="226"/>
      <c r="BTA743" s="226"/>
      <c r="BTB743" s="226"/>
      <c r="BTC743" s="226"/>
      <c r="BTD743" s="226"/>
      <c r="BTE743" s="226"/>
      <c r="BTF743" s="226"/>
      <c r="BTG743" s="226"/>
      <c r="BTH743" s="226"/>
      <c r="BTI743" s="226"/>
      <c r="BTJ743" s="226"/>
      <c r="BTK743" s="226"/>
      <c r="BTL743" s="226"/>
      <c r="BTM743" s="226"/>
      <c r="BTN743" s="226"/>
      <c r="BTO743" s="226"/>
      <c r="BTP743" s="226"/>
      <c r="BTQ743" s="226"/>
      <c r="BTR743" s="226"/>
      <c r="BTS743" s="226"/>
      <c r="BTT743" s="226"/>
      <c r="BTU743" s="226"/>
      <c r="BTV743" s="226"/>
      <c r="BTW743" s="226"/>
      <c r="BTX743" s="226"/>
      <c r="BTY743" s="226"/>
      <c r="BTZ743" s="226"/>
      <c r="BUA743" s="226"/>
      <c r="BUB743" s="226"/>
      <c r="BUC743" s="226"/>
      <c r="BUD743" s="226"/>
      <c r="BUE743" s="226"/>
      <c r="BUF743" s="226"/>
      <c r="BUG743" s="226"/>
      <c r="BUH743" s="226"/>
      <c r="BUI743" s="226"/>
      <c r="BUJ743" s="226"/>
      <c r="BUK743" s="226"/>
      <c r="BUL743" s="226"/>
      <c r="BUM743" s="226"/>
      <c r="BUN743" s="226"/>
      <c r="BUO743" s="226"/>
      <c r="BUP743" s="226"/>
      <c r="BUQ743" s="226"/>
      <c r="BUR743" s="226"/>
      <c r="BUS743" s="226"/>
      <c r="BUT743" s="226"/>
      <c r="BUU743" s="226"/>
      <c r="BUV743" s="226"/>
      <c r="BUW743" s="226"/>
      <c r="BUX743" s="226"/>
      <c r="BUY743" s="226"/>
      <c r="BUZ743" s="226"/>
      <c r="BVA743" s="226"/>
      <c r="BVB743" s="226"/>
      <c r="BVC743" s="226"/>
      <c r="BVD743" s="226"/>
      <c r="BVE743" s="226"/>
      <c r="BVF743" s="226"/>
      <c r="BVG743" s="226"/>
      <c r="BVH743" s="226"/>
      <c r="BVI743" s="226"/>
      <c r="BVJ743" s="226"/>
      <c r="BVK743" s="226"/>
      <c r="BVL743" s="226"/>
      <c r="BVM743" s="226"/>
      <c r="BVN743" s="226"/>
      <c r="BVO743" s="226"/>
      <c r="BVP743" s="226"/>
      <c r="BVQ743" s="226"/>
      <c r="BVR743" s="226"/>
      <c r="BVS743" s="226"/>
      <c r="BVT743" s="226"/>
      <c r="BVU743" s="226"/>
      <c r="BVV743" s="226"/>
      <c r="BVW743" s="226"/>
      <c r="BVX743" s="226"/>
      <c r="BVY743" s="226"/>
      <c r="BVZ743" s="226"/>
      <c r="BWA743" s="226"/>
      <c r="BWB743" s="226"/>
      <c r="BWC743" s="226"/>
      <c r="BWD743" s="226"/>
      <c r="BWE743" s="226"/>
      <c r="BWF743" s="226"/>
      <c r="BWG743" s="226"/>
      <c r="BWH743" s="226"/>
      <c r="BWI743" s="226"/>
      <c r="BWJ743" s="226"/>
      <c r="BWK743" s="226"/>
      <c r="BWL743" s="226"/>
      <c r="BWM743" s="226"/>
      <c r="BWN743" s="226"/>
      <c r="BWO743" s="226"/>
      <c r="BWP743" s="226"/>
      <c r="BWQ743" s="226"/>
      <c r="BWR743" s="226"/>
      <c r="BWS743" s="226"/>
      <c r="BWT743" s="226"/>
      <c r="BWU743" s="226"/>
      <c r="BWV743" s="226"/>
      <c r="BWW743" s="226"/>
      <c r="BWX743" s="226"/>
      <c r="BWY743" s="226"/>
      <c r="BWZ743" s="226"/>
      <c r="BXA743" s="226"/>
      <c r="BXB743" s="226"/>
      <c r="BXC743" s="226"/>
      <c r="BXD743" s="226"/>
      <c r="BXE743" s="226"/>
      <c r="BXF743" s="226"/>
      <c r="BXG743" s="226"/>
      <c r="BXH743" s="226"/>
      <c r="BXI743" s="226"/>
      <c r="BXJ743" s="226"/>
      <c r="BXK743" s="226"/>
      <c r="BXL743" s="226"/>
      <c r="BXM743" s="226"/>
      <c r="BXN743" s="226"/>
      <c r="BXO743" s="226"/>
      <c r="BXP743" s="226"/>
      <c r="BXQ743" s="226"/>
      <c r="BXR743" s="226"/>
      <c r="BXS743" s="226"/>
      <c r="BXT743" s="226"/>
      <c r="BXU743" s="226"/>
      <c r="BXV743" s="226"/>
      <c r="BXW743" s="226"/>
      <c r="BXX743" s="226"/>
      <c r="BXY743" s="226"/>
      <c r="BXZ743" s="226"/>
      <c r="BYA743" s="226"/>
      <c r="BYB743" s="226"/>
      <c r="BYC743" s="226"/>
      <c r="BYD743" s="226"/>
      <c r="BYE743" s="226"/>
      <c r="BYF743" s="226"/>
      <c r="BYG743" s="226"/>
      <c r="BYH743" s="226"/>
      <c r="BYI743" s="226"/>
      <c r="BYJ743" s="226"/>
      <c r="BYK743" s="226"/>
      <c r="BYL743" s="226"/>
      <c r="BYM743" s="226"/>
      <c r="BYN743" s="226"/>
      <c r="BYO743" s="226"/>
      <c r="BYP743" s="226"/>
      <c r="BYQ743" s="226"/>
      <c r="BYR743" s="226"/>
      <c r="BYS743" s="226"/>
      <c r="BYT743" s="226"/>
      <c r="BYU743" s="226"/>
      <c r="BYV743" s="226"/>
      <c r="BYW743" s="226"/>
      <c r="BYX743" s="226"/>
      <c r="BYY743" s="226"/>
      <c r="BYZ743" s="226"/>
      <c r="BZA743" s="226"/>
      <c r="BZB743" s="226"/>
      <c r="BZC743" s="226"/>
      <c r="BZD743" s="226"/>
      <c r="BZE743" s="226"/>
      <c r="BZF743" s="226"/>
      <c r="BZG743" s="226"/>
      <c r="BZH743" s="226"/>
      <c r="BZI743" s="226"/>
      <c r="BZJ743" s="226"/>
      <c r="BZK743" s="226"/>
      <c r="BZL743" s="226"/>
      <c r="BZM743" s="226"/>
      <c r="BZN743" s="226"/>
      <c r="BZO743" s="226"/>
      <c r="BZP743" s="226"/>
      <c r="BZQ743" s="226"/>
      <c r="BZR743" s="226"/>
      <c r="BZS743" s="226"/>
      <c r="BZT743" s="226"/>
      <c r="BZU743" s="226"/>
      <c r="BZV743" s="226"/>
      <c r="BZW743" s="226"/>
      <c r="BZX743" s="226"/>
      <c r="BZY743" s="226"/>
      <c r="BZZ743" s="226"/>
      <c r="CAA743" s="226"/>
      <c r="CAB743" s="226"/>
      <c r="CAC743" s="226"/>
      <c r="CAD743" s="226"/>
      <c r="CAE743" s="226"/>
      <c r="CAF743" s="226"/>
      <c r="CAG743" s="226"/>
      <c r="CAH743" s="226"/>
      <c r="CAI743" s="226"/>
      <c r="CAJ743" s="226"/>
      <c r="CAK743" s="226"/>
      <c r="CAL743" s="226"/>
      <c r="CAM743" s="226"/>
      <c r="CAN743" s="226"/>
      <c r="CAO743" s="226"/>
      <c r="CAP743" s="226"/>
      <c r="CAQ743" s="226"/>
      <c r="CAR743" s="226"/>
      <c r="CAS743" s="226"/>
      <c r="CAT743" s="226"/>
      <c r="CAU743" s="226"/>
      <c r="CAV743" s="226"/>
      <c r="CAW743" s="226"/>
      <c r="CAX743" s="226"/>
      <c r="CAY743" s="226"/>
      <c r="CAZ743" s="226"/>
      <c r="CBA743" s="226"/>
      <c r="CBB743" s="226"/>
      <c r="CBC743" s="226"/>
      <c r="CBD743" s="226"/>
      <c r="CBE743" s="226"/>
      <c r="CBF743" s="226"/>
      <c r="CBG743" s="226"/>
      <c r="CBH743" s="226"/>
      <c r="CBI743" s="226"/>
      <c r="CBJ743" s="226"/>
      <c r="CBK743" s="226"/>
      <c r="CBL743" s="226"/>
      <c r="CBM743" s="226"/>
      <c r="CBN743" s="226"/>
      <c r="CBO743" s="226"/>
      <c r="CBP743" s="226"/>
      <c r="CBQ743" s="226"/>
      <c r="CBR743" s="226"/>
      <c r="CBS743" s="226"/>
      <c r="CBT743" s="226"/>
      <c r="CBU743" s="226"/>
      <c r="CBV743" s="226"/>
      <c r="CBW743" s="226"/>
      <c r="CBX743" s="226"/>
      <c r="CBY743" s="226"/>
      <c r="CBZ743" s="226"/>
      <c r="CCA743" s="226"/>
      <c r="CCB743" s="226"/>
      <c r="CCC743" s="226"/>
      <c r="CCD743" s="226"/>
      <c r="CCE743" s="226"/>
      <c r="CCF743" s="226"/>
      <c r="CCG743" s="226"/>
      <c r="CCH743" s="226"/>
      <c r="CCI743" s="226"/>
      <c r="CCJ743" s="226"/>
      <c r="CCK743" s="226"/>
      <c r="CCL743" s="226"/>
      <c r="CCM743" s="226"/>
      <c r="CCN743" s="226"/>
      <c r="CCO743" s="226"/>
      <c r="CCP743" s="226"/>
      <c r="CCQ743" s="226"/>
      <c r="CCR743" s="226"/>
      <c r="CCS743" s="226"/>
      <c r="CCT743" s="226"/>
      <c r="CCU743" s="226"/>
      <c r="CCV743" s="226"/>
      <c r="CCW743" s="226"/>
      <c r="CCX743" s="226"/>
      <c r="CCY743" s="226"/>
      <c r="CCZ743" s="226"/>
      <c r="CDA743" s="226"/>
      <c r="CDB743" s="226"/>
      <c r="CDC743" s="226"/>
      <c r="CDD743" s="226"/>
      <c r="CDE743" s="226"/>
      <c r="CDF743" s="226"/>
      <c r="CDG743" s="226"/>
      <c r="CDH743" s="226"/>
      <c r="CDI743" s="226"/>
      <c r="CDJ743" s="226"/>
      <c r="CDK743" s="226"/>
      <c r="CDL743" s="226"/>
      <c r="CDM743" s="226"/>
      <c r="CDN743" s="226"/>
      <c r="CDO743" s="226"/>
      <c r="CDP743" s="226"/>
      <c r="CDQ743" s="226"/>
      <c r="CDR743" s="226"/>
      <c r="CDS743" s="226"/>
      <c r="CDT743" s="226"/>
      <c r="CDU743" s="226"/>
      <c r="CDV743" s="226"/>
      <c r="CDW743" s="226"/>
      <c r="CDX743" s="226"/>
      <c r="CDY743" s="226"/>
      <c r="CDZ743" s="226"/>
      <c r="CEA743" s="226"/>
      <c r="CEB743" s="226"/>
      <c r="CEC743" s="226"/>
      <c r="CED743" s="226"/>
      <c r="CEE743" s="226"/>
      <c r="CEF743" s="226"/>
      <c r="CEG743" s="226"/>
      <c r="CEH743" s="226"/>
      <c r="CEI743" s="226"/>
      <c r="CEJ743" s="226"/>
      <c r="CEK743" s="226"/>
      <c r="CEL743" s="226"/>
      <c r="CEM743" s="226"/>
      <c r="CEN743" s="226"/>
      <c r="CEO743" s="226"/>
      <c r="CEP743" s="226"/>
      <c r="CEQ743" s="226"/>
      <c r="CER743" s="226"/>
      <c r="CES743" s="226"/>
      <c r="CET743" s="226"/>
      <c r="CEU743" s="226"/>
      <c r="CEV743" s="226"/>
      <c r="CEW743" s="226"/>
      <c r="CEX743" s="226"/>
      <c r="CEY743" s="226"/>
      <c r="CEZ743" s="226"/>
      <c r="CFA743" s="226"/>
      <c r="CFB743" s="226"/>
      <c r="CFC743" s="226"/>
      <c r="CFD743" s="226"/>
      <c r="CFE743" s="226"/>
      <c r="CFF743" s="226"/>
      <c r="CFG743" s="226"/>
      <c r="CFH743" s="226"/>
      <c r="CFI743" s="226"/>
      <c r="CFJ743" s="226"/>
      <c r="CFK743" s="226"/>
      <c r="CFL743" s="226"/>
      <c r="CFM743" s="226"/>
      <c r="CFN743" s="226"/>
      <c r="CFO743" s="226"/>
      <c r="CFP743" s="226"/>
      <c r="CFQ743" s="226"/>
      <c r="CFR743" s="226"/>
      <c r="CFS743" s="226"/>
      <c r="CFT743" s="226"/>
      <c r="CFU743" s="226"/>
      <c r="CFV743" s="226"/>
      <c r="CFW743" s="226"/>
      <c r="CFX743" s="226"/>
      <c r="CFY743" s="226"/>
      <c r="CFZ743" s="226"/>
      <c r="CGA743" s="226"/>
      <c r="CGB743" s="226"/>
      <c r="CGC743" s="226"/>
      <c r="CGD743" s="226"/>
      <c r="CGE743" s="226"/>
      <c r="CGF743" s="226"/>
      <c r="CGG743" s="226"/>
      <c r="CGH743" s="226"/>
      <c r="CGI743" s="226"/>
      <c r="CGJ743" s="226"/>
      <c r="CGK743" s="226"/>
      <c r="CGL743" s="226"/>
      <c r="CGM743" s="226"/>
      <c r="CGN743" s="226"/>
      <c r="CGO743" s="226"/>
      <c r="CGP743" s="226"/>
      <c r="CGQ743" s="226"/>
      <c r="CGR743" s="226"/>
      <c r="CGS743" s="226"/>
      <c r="CGT743" s="226"/>
      <c r="CGU743" s="226"/>
      <c r="CGV743" s="226"/>
      <c r="CGW743" s="226"/>
      <c r="CGX743" s="226"/>
      <c r="CGY743" s="226"/>
      <c r="CGZ743" s="226"/>
      <c r="CHA743" s="226"/>
      <c r="CHB743" s="226"/>
      <c r="CHC743" s="226"/>
      <c r="CHD743" s="226"/>
      <c r="CHE743" s="226"/>
      <c r="CHF743" s="226"/>
      <c r="CHG743" s="226"/>
      <c r="CHH743" s="226"/>
      <c r="CHI743" s="226"/>
      <c r="CHJ743" s="226"/>
      <c r="CHK743" s="226"/>
      <c r="CHL743" s="226"/>
      <c r="CHM743" s="226"/>
      <c r="CHN743" s="226"/>
      <c r="CHO743" s="226"/>
      <c r="CHP743" s="226"/>
      <c r="CHQ743" s="226"/>
      <c r="CHR743" s="226"/>
      <c r="CHS743" s="226"/>
      <c r="CHT743" s="226"/>
      <c r="CHU743" s="226"/>
      <c r="CHV743" s="226"/>
      <c r="CHW743" s="226"/>
      <c r="CHX743" s="226"/>
      <c r="CHY743" s="226"/>
      <c r="CHZ743" s="226"/>
      <c r="CIA743" s="226"/>
      <c r="CIB743" s="226"/>
      <c r="CIC743" s="226"/>
      <c r="CID743" s="226"/>
      <c r="CIE743" s="226"/>
      <c r="CIF743" s="226"/>
      <c r="CIG743" s="226"/>
      <c r="CIH743" s="226"/>
      <c r="CII743" s="226"/>
      <c r="CIJ743" s="226"/>
      <c r="CIK743" s="226"/>
      <c r="CIL743" s="226"/>
      <c r="CIM743" s="226"/>
      <c r="CIN743" s="226"/>
      <c r="CIO743" s="226"/>
      <c r="CIP743" s="226"/>
      <c r="CIQ743" s="226"/>
      <c r="CIR743" s="226"/>
      <c r="CIS743" s="226"/>
      <c r="CIT743" s="226"/>
      <c r="CIU743" s="226"/>
      <c r="CIV743" s="226"/>
      <c r="CIW743" s="226"/>
      <c r="CIX743" s="226"/>
      <c r="CIY743" s="226"/>
      <c r="CIZ743" s="226"/>
      <c r="CJA743" s="226"/>
      <c r="CJB743" s="226"/>
      <c r="CJC743" s="226"/>
      <c r="CJD743" s="226"/>
      <c r="CJE743" s="226"/>
      <c r="CJF743" s="226"/>
      <c r="CJG743" s="226"/>
      <c r="CJH743" s="226"/>
      <c r="CJI743" s="226"/>
      <c r="CJJ743" s="226"/>
      <c r="CJK743" s="226"/>
      <c r="CJL743" s="226"/>
      <c r="CJM743" s="226"/>
      <c r="CJN743" s="226"/>
      <c r="CJO743" s="226"/>
      <c r="CJP743" s="226"/>
      <c r="CJQ743" s="226"/>
      <c r="CJR743" s="226"/>
      <c r="CJS743" s="226"/>
      <c r="CJT743" s="226"/>
      <c r="CJU743" s="226"/>
      <c r="CJV743" s="226"/>
      <c r="CJW743" s="226"/>
      <c r="CJX743" s="226"/>
      <c r="CJY743" s="226"/>
      <c r="CJZ743" s="226"/>
      <c r="CKA743" s="226"/>
      <c r="CKB743" s="226"/>
      <c r="CKC743" s="226"/>
      <c r="CKD743" s="226"/>
      <c r="CKE743" s="226"/>
      <c r="CKF743" s="226"/>
      <c r="CKG743" s="226"/>
      <c r="CKH743" s="226"/>
      <c r="CKI743" s="226"/>
      <c r="CKJ743" s="226"/>
      <c r="CKK743" s="226"/>
      <c r="CKL743" s="226"/>
      <c r="CKM743" s="226"/>
      <c r="CKN743" s="226"/>
      <c r="CKO743" s="226"/>
      <c r="CKP743" s="226"/>
      <c r="CKQ743" s="226"/>
      <c r="CKR743" s="226"/>
      <c r="CKS743" s="226"/>
      <c r="CKT743" s="226"/>
      <c r="CKU743" s="226"/>
      <c r="CKV743" s="226"/>
      <c r="CKW743" s="226"/>
      <c r="CKX743" s="226"/>
      <c r="CKY743" s="226"/>
      <c r="CKZ743" s="226"/>
      <c r="CLA743" s="226"/>
      <c r="CLB743" s="226"/>
      <c r="CLC743" s="226"/>
      <c r="CLD743" s="226"/>
      <c r="CLE743" s="226"/>
      <c r="CLF743" s="226"/>
      <c r="CLG743" s="226"/>
      <c r="CLH743" s="226"/>
      <c r="CLI743" s="226"/>
      <c r="CLJ743" s="226"/>
      <c r="CLK743" s="226"/>
      <c r="CLL743" s="226"/>
      <c r="CLM743" s="226"/>
      <c r="CLN743" s="226"/>
      <c r="CLO743" s="226"/>
      <c r="CLP743" s="226"/>
      <c r="CLQ743" s="226"/>
      <c r="CLR743" s="226"/>
      <c r="CLS743" s="226"/>
      <c r="CLT743" s="226"/>
      <c r="CLU743" s="226"/>
      <c r="CLV743" s="226"/>
      <c r="CLW743" s="226"/>
      <c r="CLX743" s="226"/>
      <c r="CLY743" s="226"/>
      <c r="CLZ743" s="226"/>
      <c r="CMA743" s="226"/>
      <c r="CMB743" s="226"/>
      <c r="CMC743" s="226"/>
      <c r="CMD743" s="226"/>
      <c r="CME743" s="226"/>
      <c r="CMF743" s="226"/>
      <c r="CMG743" s="226"/>
      <c r="CMH743" s="226"/>
      <c r="CMI743" s="226"/>
      <c r="CMJ743" s="226"/>
      <c r="CMK743" s="226"/>
      <c r="CML743" s="226"/>
      <c r="CMM743" s="226"/>
      <c r="CMN743" s="226"/>
      <c r="CMO743" s="226"/>
      <c r="CMP743" s="226"/>
      <c r="CMQ743" s="226"/>
      <c r="CMR743" s="226"/>
      <c r="CMS743" s="226"/>
      <c r="CMT743" s="226"/>
      <c r="CMU743" s="226"/>
      <c r="CMV743" s="226"/>
      <c r="CMW743" s="226"/>
      <c r="CMX743" s="226"/>
      <c r="CMY743" s="226"/>
      <c r="CMZ743" s="226"/>
      <c r="CNA743" s="226"/>
      <c r="CNB743" s="226"/>
      <c r="CNC743" s="226"/>
      <c r="CND743" s="226"/>
      <c r="CNE743" s="226"/>
      <c r="CNF743" s="226"/>
      <c r="CNG743" s="226"/>
      <c r="CNH743" s="226"/>
      <c r="CNI743" s="226"/>
      <c r="CNJ743" s="226"/>
      <c r="CNK743" s="226"/>
      <c r="CNL743" s="226"/>
      <c r="CNM743" s="226"/>
      <c r="CNN743" s="226"/>
      <c r="CNO743" s="226"/>
      <c r="CNP743" s="226"/>
      <c r="CNQ743" s="226"/>
      <c r="CNR743" s="226"/>
      <c r="CNS743" s="226"/>
      <c r="CNT743" s="226"/>
      <c r="CNU743" s="226"/>
      <c r="CNV743" s="226"/>
      <c r="CNW743" s="226"/>
      <c r="CNX743" s="226"/>
      <c r="CNY743" s="226"/>
      <c r="CNZ743" s="226"/>
      <c r="COA743" s="226"/>
      <c r="COB743" s="226"/>
      <c r="COC743" s="226"/>
      <c r="COD743" s="226"/>
      <c r="COE743" s="226"/>
      <c r="COF743" s="226"/>
      <c r="COG743" s="226"/>
      <c r="COH743" s="226"/>
      <c r="COI743" s="226"/>
      <c r="COJ743" s="226"/>
      <c r="COK743" s="226"/>
      <c r="COL743" s="226"/>
      <c r="COM743" s="226"/>
      <c r="CON743" s="226"/>
      <c r="COO743" s="226"/>
      <c r="COP743" s="226"/>
      <c r="COQ743" s="226"/>
      <c r="COR743" s="226"/>
      <c r="COS743" s="226"/>
      <c r="COT743" s="226"/>
      <c r="COU743" s="226"/>
      <c r="COV743" s="226"/>
      <c r="COW743" s="226"/>
      <c r="COX743" s="226"/>
      <c r="COY743" s="226"/>
      <c r="COZ743" s="226"/>
      <c r="CPA743" s="226"/>
      <c r="CPB743" s="226"/>
      <c r="CPC743" s="226"/>
      <c r="CPD743" s="226"/>
      <c r="CPE743" s="226"/>
      <c r="CPF743" s="226"/>
      <c r="CPG743" s="226"/>
      <c r="CPH743" s="226"/>
      <c r="CPI743" s="226"/>
      <c r="CPJ743" s="226"/>
      <c r="CPK743" s="226"/>
      <c r="CPL743" s="226"/>
      <c r="CPM743" s="226"/>
      <c r="CPN743" s="226"/>
      <c r="CPO743" s="226"/>
      <c r="CPP743" s="226"/>
      <c r="CPQ743" s="226"/>
      <c r="CPR743" s="226"/>
      <c r="CPS743" s="226"/>
      <c r="CPT743" s="226"/>
      <c r="CPU743" s="226"/>
      <c r="CPV743" s="226"/>
      <c r="CPW743" s="226"/>
      <c r="CPX743" s="226"/>
      <c r="CPY743" s="226"/>
      <c r="CPZ743" s="226"/>
      <c r="CQA743" s="226"/>
      <c r="CQB743" s="226"/>
      <c r="CQC743" s="226"/>
      <c r="CQD743" s="226"/>
      <c r="CQE743" s="226"/>
      <c r="CQF743" s="226"/>
      <c r="CQG743" s="226"/>
      <c r="CQH743" s="226"/>
      <c r="CQI743" s="226"/>
      <c r="CQJ743" s="226"/>
      <c r="CQK743" s="226"/>
      <c r="CQL743" s="226"/>
      <c r="CQM743" s="226"/>
      <c r="CQN743" s="226"/>
      <c r="CQO743" s="226"/>
      <c r="CQP743" s="226"/>
      <c r="CQQ743" s="226"/>
      <c r="CQR743" s="226"/>
      <c r="CQS743" s="226"/>
      <c r="CQT743" s="226"/>
      <c r="CQU743" s="226"/>
      <c r="CQV743" s="226"/>
      <c r="CQW743" s="226"/>
      <c r="CQX743" s="226"/>
      <c r="CQY743" s="226"/>
      <c r="CQZ743" s="226"/>
      <c r="CRA743" s="226"/>
      <c r="CRB743" s="226"/>
      <c r="CRC743" s="226"/>
      <c r="CRD743" s="226"/>
      <c r="CRE743" s="226"/>
      <c r="CRF743" s="226"/>
      <c r="CRG743" s="226"/>
      <c r="CRH743" s="226"/>
      <c r="CRI743" s="226"/>
      <c r="CRJ743" s="226"/>
      <c r="CRK743" s="226"/>
      <c r="CRL743" s="226"/>
      <c r="CRM743" s="226"/>
      <c r="CRN743" s="226"/>
      <c r="CRO743" s="226"/>
      <c r="CRP743" s="226"/>
      <c r="CRQ743" s="226"/>
      <c r="CRR743" s="226"/>
      <c r="CRS743" s="226"/>
      <c r="CRT743" s="226"/>
      <c r="CRU743" s="226"/>
      <c r="CRV743" s="226"/>
      <c r="CRW743" s="226"/>
      <c r="CRX743" s="226"/>
      <c r="CRY743" s="226"/>
      <c r="CRZ743" s="226"/>
      <c r="CSA743" s="226"/>
      <c r="CSB743" s="226"/>
      <c r="CSC743" s="226"/>
      <c r="CSD743" s="226"/>
      <c r="CSE743" s="226"/>
      <c r="CSF743" s="226"/>
      <c r="CSG743" s="226"/>
      <c r="CSH743" s="226"/>
      <c r="CSI743" s="226"/>
      <c r="CSJ743" s="226"/>
      <c r="CSK743" s="226"/>
      <c r="CSL743" s="226"/>
      <c r="CSM743" s="226"/>
      <c r="CSN743" s="226"/>
      <c r="CSO743" s="226"/>
      <c r="CSP743" s="226"/>
      <c r="CSQ743" s="226"/>
      <c r="CSR743" s="226"/>
      <c r="CSS743" s="226"/>
      <c r="CST743" s="226"/>
      <c r="CSU743" s="226"/>
      <c r="CSV743" s="226"/>
      <c r="CSW743" s="226"/>
      <c r="CSX743" s="226"/>
      <c r="CSY743" s="226"/>
      <c r="CSZ743" s="226"/>
      <c r="CTA743" s="226"/>
      <c r="CTB743" s="226"/>
      <c r="CTC743" s="226"/>
      <c r="CTD743" s="226"/>
      <c r="CTE743" s="226"/>
      <c r="CTF743" s="226"/>
      <c r="CTG743" s="226"/>
      <c r="CTH743" s="226"/>
      <c r="CTI743" s="226"/>
      <c r="CTJ743" s="226"/>
      <c r="CTK743" s="226"/>
      <c r="CTL743" s="226"/>
      <c r="CTM743" s="226"/>
      <c r="CTN743" s="226"/>
      <c r="CTO743" s="226"/>
      <c r="CTP743" s="226"/>
      <c r="CTQ743" s="226"/>
      <c r="CTR743" s="226"/>
      <c r="CTS743" s="226"/>
      <c r="CTT743" s="226"/>
      <c r="CTU743" s="226"/>
      <c r="CTV743" s="226"/>
      <c r="CTW743" s="226"/>
      <c r="CTX743" s="226"/>
      <c r="CTY743" s="226"/>
      <c r="CTZ743" s="226"/>
      <c r="CUA743" s="226"/>
      <c r="CUB743" s="226"/>
      <c r="CUC743" s="226"/>
      <c r="CUD743" s="226"/>
      <c r="CUE743" s="226"/>
      <c r="CUF743" s="226"/>
      <c r="CUG743" s="226"/>
      <c r="CUH743" s="226"/>
      <c r="CUI743" s="226"/>
      <c r="CUJ743" s="226"/>
      <c r="CUK743" s="226"/>
      <c r="CUL743" s="226"/>
      <c r="CUM743" s="226"/>
      <c r="CUN743" s="226"/>
      <c r="CUO743" s="226"/>
      <c r="CUP743" s="226"/>
      <c r="CUQ743" s="226"/>
      <c r="CUR743" s="226"/>
      <c r="CUS743" s="226"/>
      <c r="CUT743" s="226"/>
      <c r="CUU743" s="226"/>
      <c r="CUV743" s="226"/>
      <c r="CUW743" s="226"/>
      <c r="CUX743" s="226"/>
      <c r="CUY743" s="226"/>
      <c r="CUZ743" s="226"/>
      <c r="CVA743" s="226"/>
      <c r="CVB743" s="226"/>
      <c r="CVC743" s="226"/>
      <c r="CVD743" s="226"/>
      <c r="CVE743" s="226"/>
      <c r="CVF743" s="226"/>
      <c r="CVG743" s="226"/>
      <c r="CVH743" s="226"/>
      <c r="CVI743" s="226"/>
      <c r="CVJ743" s="226"/>
      <c r="CVK743" s="226"/>
      <c r="CVL743" s="226"/>
      <c r="CVM743" s="226"/>
      <c r="CVN743" s="226"/>
      <c r="CVO743" s="226"/>
      <c r="CVP743" s="226"/>
      <c r="CVQ743" s="226"/>
      <c r="CVR743" s="226"/>
      <c r="CVS743" s="226"/>
      <c r="CVT743" s="226"/>
      <c r="CVU743" s="226"/>
      <c r="CVV743" s="226"/>
      <c r="CVW743" s="226"/>
      <c r="CVX743" s="226"/>
      <c r="CVY743" s="226"/>
      <c r="CVZ743" s="226"/>
      <c r="CWA743" s="226"/>
      <c r="CWB743" s="226"/>
      <c r="CWC743" s="226"/>
      <c r="CWD743" s="226"/>
      <c r="CWE743" s="226"/>
      <c r="CWF743" s="226"/>
      <c r="CWG743" s="226"/>
      <c r="CWH743" s="226"/>
      <c r="CWI743" s="226"/>
      <c r="CWJ743" s="226"/>
      <c r="CWK743" s="226"/>
      <c r="CWL743" s="226"/>
      <c r="CWM743" s="226"/>
      <c r="CWN743" s="226"/>
      <c r="CWO743" s="226"/>
      <c r="CWP743" s="226"/>
      <c r="CWQ743" s="226"/>
      <c r="CWR743" s="226"/>
      <c r="CWS743" s="226"/>
      <c r="CWT743" s="226"/>
      <c r="CWU743" s="226"/>
      <c r="CWV743" s="226"/>
      <c r="CWW743" s="226"/>
      <c r="CWX743" s="226"/>
      <c r="CWY743" s="226"/>
      <c r="CWZ743" s="226"/>
      <c r="CXA743" s="226"/>
      <c r="CXB743" s="226"/>
      <c r="CXC743" s="226"/>
      <c r="CXD743" s="226"/>
      <c r="CXE743" s="226"/>
      <c r="CXF743" s="226"/>
      <c r="CXG743" s="226"/>
      <c r="CXH743" s="226"/>
      <c r="CXI743" s="226"/>
      <c r="CXJ743" s="226"/>
      <c r="CXK743" s="226"/>
      <c r="CXL743" s="226"/>
      <c r="CXM743" s="226"/>
      <c r="CXN743" s="226"/>
      <c r="CXO743" s="226"/>
      <c r="CXP743" s="226"/>
      <c r="CXQ743" s="226"/>
      <c r="CXR743" s="226"/>
      <c r="CXS743" s="226"/>
      <c r="CXT743" s="226"/>
      <c r="CXU743" s="226"/>
      <c r="CXV743" s="226"/>
      <c r="CXW743" s="226"/>
      <c r="CXX743" s="226"/>
      <c r="CXY743" s="226"/>
      <c r="CXZ743" s="226"/>
      <c r="CYA743" s="226"/>
      <c r="CYB743" s="226"/>
      <c r="CYC743" s="226"/>
      <c r="CYD743" s="226"/>
      <c r="CYE743" s="226"/>
      <c r="CYF743" s="226"/>
      <c r="CYG743" s="226"/>
      <c r="CYH743" s="226"/>
      <c r="CYI743" s="226"/>
      <c r="CYJ743" s="226"/>
      <c r="CYK743" s="226"/>
      <c r="CYL743" s="226"/>
      <c r="CYM743" s="226"/>
      <c r="CYN743" s="226"/>
      <c r="CYO743" s="226"/>
      <c r="CYP743" s="226"/>
      <c r="CYQ743" s="226"/>
      <c r="CYR743" s="226"/>
      <c r="CYS743" s="226"/>
      <c r="CYT743" s="226"/>
      <c r="CYU743" s="226"/>
      <c r="CYV743" s="226"/>
      <c r="CYW743" s="226"/>
      <c r="CYX743" s="226"/>
      <c r="CYY743" s="226"/>
      <c r="CYZ743" s="226"/>
      <c r="CZA743" s="226"/>
      <c r="CZB743" s="226"/>
      <c r="CZC743" s="226"/>
      <c r="CZD743" s="226"/>
      <c r="CZE743" s="226"/>
      <c r="CZF743" s="226"/>
      <c r="CZG743" s="226"/>
      <c r="CZH743" s="226"/>
      <c r="CZI743" s="226"/>
      <c r="CZJ743" s="226"/>
      <c r="CZK743" s="226"/>
      <c r="CZL743" s="226"/>
      <c r="CZM743" s="226"/>
      <c r="CZN743" s="226"/>
      <c r="CZO743" s="226"/>
      <c r="CZP743" s="226"/>
      <c r="CZQ743" s="226"/>
      <c r="CZR743" s="226"/>
      <c r="CZS743" s="226"/>
      <c r="CZT743" s="226"/>
      <c r="CZU743" s="226"/>
      <c r="CZV743" s="226"/>
      <c r="CZW743" s="226"/>
      <c r="CZX743" s="226"/>
      <c r="CZY743" s="226"/>
      <c r="CZZ743" s="226"/>
      <c r="DAA743" s="226"/>
      <c r="DAB743" s="226"/>
      <c r="DAC743" s="226"/>
      <c r="DAD743" s="226"/>
      <c r="DAE743" s="226"/>
      <c r="DAF743" s="226"/>
      <c r="DAG743" s="226"/>
      <c r="DAH743" s="226"/>
      <c r="DAI743" s="226"/>
      <c r="DAJ743" s="226"/>
      <c r="DAK743" s="226"/>
      <c r="DAL743" s="226"/>
      <c r="DAM743" s="226"/>
      <c r="DAN743" s="226"/>
      <c r="DAO743" s="226"/>
      <c r="DAP743" s="226"/>
      <c r="DAQ743" s="226"/>
      <c r="DAR743" s="226"/>
      <c r="DAS743" s="226"/>
      <c r="DAT743" s="226"/>
      <c r="DAU743" s="226"/>
      <c r="DAV743" s="226"/>
      <c r="DAW743" s="226"/>
      <c r="DAX743" s="226"/>
      <c r="DAY743" s="226"/>
      <c r="DAZ743" s="226"/>
      <c r="DBA743" s="226"/>
      <c r="DBB743" s="226"/>
      <c r="DBC743" s="226"/>
      <c r="DBD743" s="226"/>
      <c r="DBE743" s="226"/>
      <c r="DBF743" s="226"/>
      <c r="DBG743" s="226"/>
      <c r="DBH743" s="226"/>
      <c r="DBI743" s="226"/>
      <c r="DBJ743" s="226"/>
      <c r="DBK743" s="226"/>
      <c r="DBL743" s="226"/>
      <c r="DBM743" s="226"/>
      <c r="DBN743" s="226"/>
      <c r="DBO743" s="226"/>
      <c r="DBP743" s="226"/>
      <c r="DBQ743" s="226"/>
      <c r="DBR743" s="226"/>
      <c r="DBS743" s="226"/>
      <c r="DBT743" s="226"/>
      <c r="DBU743" s="226"/>
      <c r="DBV743" s="226"/>
      <c r="DBW743" s="226"/>
      <c r="DBX743" s="226"/>
      <c r="DBY743" s="226"/>
      <c r="DBZ743" s="226"/>
      <c r="DCA743" s="226"/>
      <c r="DCB743" s="226"/>
      <c r="DCC743" s="226"/>
      <c r="DCD743" s="226"/>
      <c r="DCE743" s="226"/>
      <c r="DCF743" s="226"/>
      <c r="DCG743" s="226"/>
      <c r="DCH743" s="226"/>
      <c r="DCI743" s="226"/>
      <c r="DCJ743" s="226"/>
      <c r="DCK743" s="226"/>
      <c r="DCL743" s="226"/>
      <c r="DCM743" s="226"/>
      <c r="DCN743" s="226"/>
      <c r="DCO743" s="226"/>
      <c r="DCP743" s="226"/>
      <c r="DCQ743" s="226"/>
      <c r="DCR743" s="226"/>
      <c r="DCS743" s="226"/>
      <c r="DCT743" s="226"/>
      <c r="DCU743" s="226"/>
      <c r="DCV743" s="226"/>
      <c r="DCW743" s="226"/>
      <c r="DCX743" s="226"/>
      <c r="DCY743" s="226"/>
      <c r="DCZ743" s="226"/>
      <c r="DDA743" s="226"/>
      <c r="DDB743" s="226"/>
      <c r="DDC743" s="226"/>
      <c r="DDD743" s="226"/>
      <c r="DDE743" s="226"/>
      <c r="DDF743" s="226"/>
      <c r="DDG743" s="226"/>
      <c r="DDH743" s="226"/>
      <c r="DDI743" s="226"/>
      <c r="DDJ743" s="226"/>
      <c r="DDK743" s="226"/>
      <c r="DDL743" s="226"/>
      <c r="DDM743" s="226"/>
      <c r="DDN743" s="226"/>
      <c r="DDO743" s="226"/>
      <c r="DDP743" s="226"/>
      <c r="DDQ743" s="226"/>
      <c r="DDR743" s="226"/>
      <c r="DDS743" s="226"/>
      <c r="DDT743" s="226"/>
      <c r="DDU743" s="226"/>
      <c r="DDV743" s="226"/>
      <c r="DDW743" s="226"/>
      <c r="DDX743" s="226"/>
      <c r="DDY743" s="226"/>
      <c r="DDZ743" s="226"/>
      <c r="DEA743" s="226"/>
      <c r="DEB743" s="226"/>
      <c r="DEC743" s="226"/>
      <c r="DED743" s="226"/>
      <c r="DEE743" s="226"/>
      <c r="DEF743" s="226"/>
      <c r="DEG743" s="226"/>
      <c r="DEH743" s="226"/>
      <c r="DEI743" s="226"/>
      <c r="DEJ743" s="226"/>
      <c r="DEK743" s="226"/>
      <c r="DEL743" s="226"/>
      <c r="DEM743" s="226"/>
      <c r="DEN743" s="226"/>
      <c r="DEO743" s="226"/>
      <c r="DEP743" s="226"/>
      <c r="DEQ743" s="226"/>
      <c r="DER743" s="226"/>
      <c r="DES743" s="226"/>
      <c r="DET743" s="226"/>
      <c r="DEU743" s="226"/>
      <c r="DEV743" s="226"/>
      <c r="DEW743" s="226"/>
      <c r="DEX743" s="226"/>
      <c r="DEY743" s="226"/>
      <c r="DEZ743" s="226"/>
      <c r="DFA743" s="226"/>
      <c r="DFB743" s="226"/>
      <c r="DFC743" s="226"/>
      <c r="DFD743" s="226"/>
      <c r="DFE743" s="226"/>
      <c r="DFF743" s="226"/>
      <c r="DFG743" s="226"/>
      <c r="DFH743" s="226"/>
      <c r="DFI743" s="226"/>
      <c r="DFJ743" s="226"/>
      <c r="DFK743" s="226"/>
      <c r="DFL743" s="226"/>
      <c r="DFM743" s="226"/>
      <c r="DFN743" s="226"/>
      <c r="DFO743" s="226"/>
      <c r="DFP743" s="226"/>
      <c r="DFQ743" s="226"/>
      <c r="DFR743" s="226"/>
      <c r="DFS743" s="226"/>
      <c r="DFT743" s="226"/>
      <c r="DFU743" s="226"/>
      <c r="DFV743" s="226"/>
      <c r="DFW743" s="226"/>
      <c r="DFX743" s="226"/>
      <c r="DFY743" s="226"/>
      <c r="DFZ743" s="226"/>
      <c r="DGA743" s="226"/>
      <c r="DGB743" s="226"/>
      <c r="DGC743" s="226"/>
      <c r="DGD743" s="226"/>
      <c r="DGE743" s="226"/>
      <c r="DGF743" s="226"/>
      <c r="DGG743" s="226"/>
      <c r="DGH743" s="226"/>
      <c r="DGI743" s="226"/>
      <c r="DGJ743" s="226"/>
      <c r="DGK743" s="226"/>
      <c r="DGL743" s="226"/>
      <c r="DGM743" s="226"/>
      <c r="DGN743" s="226"/>
      <c r="DGO743" s="226"/>
      <c r="DGP743" s="226"/>
      <c r="DGQ743" s="226"/>
      <c r="DGR743" s="226"/>
      <c r="DGS743" s="226"/>
      <c r="DGT743" s="226"/>
      <c r="DGU743" s="226"/>
      <c r="DGV743" s="226"/>
      <c r="DGW743" s="226"/>
      <c r="DGX743" s="226"/>
      <c r="DGY743" s="226"/>
      <c r="DGZ743" s="226"/>
      <c r="DHA743" s="226"/>
      <c r="DHB743" s="226"/>
      <c r="DHC743" s="226"/>
      <c r="DHD743" s="226"/>
      <c r="DHE743" s="226"/>
      <c r="DHF743" s="226"/>
      <c r="DHG743" s="226"/>
      <c r="DHH743" s="226"/>
      <c r="DHI743" s="226"/>
      <c r="DHJ743" s="226"/>
      <c r="DHK743" s="226"/>
      <c r="DHL743" s="226"/>
      <c r="DHM743" s="226"/>
      <c r="DHN743" s="226"/>
      <c r="DHO743" s="226"/>
      <c r="DHP743" s="226"/>
      <c r="DHQ743" s="226"/>
      <c r="DHR743" s="226"/>
      <c r="DHS743" s="226"/>
      <c r="DHT743" s="226"/>
      <c r="DHU743" s="226"/>
      <c r="DHV743" s="226"/>
      <c r="DHW743" s="226"/>
      <c r="DHX743" s="226"/>
      <c r="DHY743" s="226"/>
      <c r="DHZ743" s="226"/>
      <c r="DIA743" s="226"/>
      <c r="DIB743" s="226"/>
      <c r="DIC743" s="226"/>
      <c r="DID743" s="226"/>
      <c r="DIE743" s="226"/>
      <c r="DIF743" s="226"/>
      <c r="DIG743" s="226"/>
      <c r="DIH743" s="226"/>
      <c r="DII743" s="226"/>
      <c r="DIJ743" s="226"/>
      <c r="DIK743" s="226"/>
      <c r="DIL743" s="226"/>
      <c r="DIM743" s="226"/>
      <c r="DIN743" s="226"/>
      <c r="DIO743" s="226"/>
      <c r="DIP743" s="226"/>
      <c r="DIQ743" s="226"/>
      <c r="DIR743" s="226"/>
      <c r="DIS743" s="226"/>
      <c r="DIT743" s="226"/>
      <c r="DIU743" s="226"/>
      <c r="DIV743" s="226"/>
      <c r="DIW743" s="226"/>
      <c r="DIX743" s="226"/>
      <c r="DIY743" s="226"/>
      <c r="DIZ743" s="226"/>
      <c r="DJA743" s="226"/>
      <c r="DJB743" s="226"/>
      <c r="DJC743" s="226"/>
      <c r="DJD743" s="226"/>
      <c r="DJE743" s="226"/>
      <c r="DJF743" s="226"/>
      <c r="DJG743" s="226"/>
      <c r="DJH743" s="226"/>
      <c r="DJI743" s="226"/>
      <c r="DJJ743" s="226"/>
      <c r="DJK743" s="226"/>
      <c r="DJL743" s="226"/>
      <c r="DJM743" s="226"/>
      <c r="DJN743" s="226"/>
      <c r="DJO743" s="226"/>
      <c r="DJP743" s="226"/>
      <c r="DJQ743" s="226"/>
      <c r="DJR743" s="226"/>
      <c r="DJS743" s="226"/>
      <c r="DJT743" s="226"/>
      <c r="DJU743" s="226"/>
      <c r="DJV743" s="226"/>
      <c r="DJW743" s="226"/>
      <c r="DJX743" s="226"/>
      <c r="DJY743" s="226"/>
      <c r="DJZ743" s="226"/>
      <c r="DKA743" s="226"/>
      <c r="DKB743" s="226"/>
      <c r="DKC743" s="226"/>
      <c r="DKD743" s="226"/>
      <c r="DKE743" s="226"/>
      <c r="DKF743" s="226"/>
      <c r="DKG743" s="226"/>
      <c r="DKH743" s="226"/>
      <c r="DKI743" s="226"/>
      <c r="DKJ743" s="226"/>
      <c r="DKK743" s="226"/>
      <c r="DKL743" s="226"/>
      <c r="DKM743" s="226"/>
      <c r="DKN743" s="226"/>
      <c r="DKO743" s="226"/>
      <c r="DKP743" s="226"/>
      <c r="DKQ743" s="226"/>
      <c r="DKR743" s="226"/>
      <c r="DKS743" s="226"/>
      <c r="DKT743" s="226"/>
      <c r="DKU743" s="226"/>
      <c r="DKV743" s="226"/>
      <c r="DKW743" s="226"/>
      <c r="DKX743" s="226"/>
      <c r="DKY743" s="226"/>
      <c r="DKZ743" s="226"/>
      <c r="DLA743" s="226"/>
      <c r="DLB743" s="226"/>
      <c r="DLC743" s="226"/>
      <c r="DLD743" s="226"/>
      <c r="DLE743" s="226"/>
      <c r="DLF743" s="226"/>
      <c r="DLG743" s="226"/>
      <c r="DLH743" s="226"/>
      <c r="DLI743" s="226"/>
      <c r="DLJ743" s="226"/>
      <c r="DLK743" s="226"/>
      <c r="DLL743" s="226"/>
      <c r="DLM743" s="226"/>
      <c r="DLN743" s="226"/>
      <c r="DLO743" s="226"/>
      <c r="DLP743" s="226"/>
      <c r="DLQ743" s="226"/>
      <c r="DLR743" s="226"/>
      <c r="DLS743" s="226"/>
      <c r="DLT743" s="226"/>
      <c r="DLU743" s="226"/>
      <c r="DLV743" s="226"/>
      <c r="DLW743" s="226"/>
      <c r="DLX743" s="226"/>
      <c r="DLY743" s="226"/>
      <c r="DLZ743" s="226"/>
      <c r="DMA743" s="226"/>
      <c r="DMB743" s="226"/>
      <c r="DMC743" s="226"/>
      <c r="DMD743" s="226"/>
      <c r="DME743" s="226"/>
      <c r="DMF743" s="226"/>
      <c r="DMG743" s="226"/>
      <c r="DMH743" s="226"/>
      <c r="DMI743" s="226"/>
      <c r="DMJ743" s="226"/>
      <c r="DMK743" s="226"/>
      <c r="DML743" s="226"/>
      <c r="DMM743" s="226"/>
      <c r="DMN743" s="226"/>
      <c r="DMO743" s="226"/>
      <c r="DMP743" s="226"/>
      <c r="DMQ743" s="226"/>
      <c r="DMR743" s="226"/>
      <c r="DMS743" s="226"/>
      <c r="DMT743" s="226"/>
      <c r="DMU743" s="226"/>
      <c r="DMV743" s="226"/>
      <c r="DMW743" s="226"/>
      <c r="DMX743" s="226"/>
      <c r="DMY743" s="226"/>
      <c r="DMZ743" s="226"/>
      <c r="DNA743" s="226"/>
      <c r="DNB743" s="226"/>
      <c r="DNC743" s="226"/>
      <c r="DND743" s="226"/>
      <c r="DNE743" s="226"/>
      <c r="DNF743" s="226"/>
      <c r="DNG743" s="226"/>
      <c r="DNH743" s="226"/>
      <c r="DNI743" s="226"/>
      <c r="DNJ743" s="226"/>
      <c r="DNK743" s="226"/>
      <c r="DNL743" s="226"/>
      <c r="DNM743" s="226"/>
      <c r="DNN743" s="226"/>
      <c r="DNO743" s="226"/>
      <c r="DNP743" s="226"/>
      <c r="DNQ743" s="226"/>
      <c r="DNR743" s="226"/>
      <c r="DNS743" s="226"/>
      <c r="DNT743" s="226"/>
      <c r="DNU743" s="226"/>
      <c r="DNV743" s="226"/>
      <c r="DNW743" s="226"/>
      <c r="DNX743" s="226"/>
      <c r="DNY743" s="226"/>
      <c r="DNZ743" s="226"/>
      <c r="DOA743" s="226"/>
      <c r="DOB743" s="226"/>
      <c r="DOC743" s="226"/>
      <c r="DOD743" s="226"/>
      <c r="DOE743" s="226"/>
      <c r="DOF743" s="226"/>
      <c r="DOG743" s="226"/>
      <c r="DOH743" s="226"/>
      <c r="DOI743" s="226"/>
      <c r="DOJ743" s="226"/>
      <c r="DOK743" s="226"/>
      <c r="DOL743" s="226"/>
      <c r="DOM743" s="226"/>
      <c r="DON743" s="226"/>
      <c r="DOO743" s="226"/>
      <c r="DOP743" s="226"/>
      <c r="DOQ743" s="226"/>
      <c r="DOR743" s="226"/>
      <c r="DOS743" s="226"/>
      <c r="DOT743" s="226"/>
      <c r="DOU743" s="226"/>
      <c r="DOV743" s="226"/>
      <c r="DOW743" s="226"/>
      <c r="DOX743" s="226"/>
      <c r="DOY743" s="226"/>
      <c r="DOZ743" s="226"/>
      <c r="DPA743" s="226"/>
      <c r="DPB743" s="226"/>
      <c r="DPC743" s="226"/>
      <c r="DPD743" s="226"/>
      <c r="DPE743" s="226"/>
      <c r="DPF743" s="226"/>
      <c r="DPG743" s="226"/>
      <c r="DPH743" s="226"/>
      <c r="DPI743" s="226"/>
      <c r="DPJ743" s="226"/>
      <c r="DPK743" s="226"/>
      <c r="DPL743" s="226"/>
      <c r="DPM743" s="226"/>
      <c r="DPN743" s="226"/>
      <c r="DPO743" s="226"/>
      <c r="DPP743" s="226"/>
      <c r="DPQ743" s="226"/>
      <c r="DPR743" s="226"/>
      <c r="DPS743" s="226"/>
      <c r="DPT743" s="226"/>
      <c r="DPU743" s="226"/>
      <c r="DPV743" s="226"/>
      <c r="DPW743" s="226"/>
      <c r="DPX743" s="226"/>
      <c r="DPY743" s="226"/>
      <c r="DPZ743" s="226"/>
      <c r="DQA743" s="226"/>
      <c r="DQB743" s="226"/>
      <c r="DQC743" s="226"/>
      <c r="DQD743" s="226"/>
      <c r="DQE743" s="226"/>
      <c r="DQF743" s="226"/>
      <c r="DQG743" s="226"/>
      <c r="DQH743" s="226"/>
      <c r="DQI743" s="226"/>
      <c r="DQJ743" s="226"/>
      <c r="DQK743" s="226"/>
      <c r="DQL743" s="226"/>
      <c r="DQM743" s="226"/>
      <c r="DQN743" s="226"/>
      <c r="DQO743" s="226"/>
      <c r="DQP743" s="226"/>
      <c r="DQQ743" s="226"/>
      <c r="DQR743" s="226"/>
      <c r="DQS743" s="226"/>
      <c r="DQT743" s="226"/>
      <c r="DQU743" s="226"/>
      <c r="DQV743" s="226"/>
      <c r="DQW743" s="226"/>
      <c r="DQX743" s="226"/>
      <c r="DQY743" s="226"/>
      <c r="DQZ743" s="226"/>
      <c r="DRA743" s="226"/>
      <c r="DRB743" s="226"/>
      <c r="DRC743" s="226"/>
      <c r="DRD743" s="226"/>
      <c r="DRE743" s="226"/>
      <c r="DRF743" s="226"/>
      <c r="DRG743" s="226"/>
      <c r="DRH743" s="226"/>
      <c r="DRI743" s="226"/>
      <c r="DRJ743" s="226"/>
      <c r="DRK743" s="226"/>
      <c r="DRL743" s="226"/>
      <c r="DRM743" s="226"/>
      <c r="DRN743" s="226"/>
      <c r="DRO743" s="226"/>
      <c r="DRP743" s="226"/>
      <c r="DRQ743" s="226"/>
      <c r="DRR743" s="226"/>
      <c r="DRS743" s="226"/>
      <c r="DRT743" s="226"/>
      <c r="DRU743" s="226"/>
      <c r="DRV743" s="226"/>
      <c r="DRW743" s="226"/>
      <c r="DRX743" s="226"/>
      <c r="DRY743" s="226"/>
      <c r="DRZ743" s="226"/>
      <c r="DSA743" s="226"/>
      <c r="DSB743" s="226"/>
      <c r="DSC743" s="226"/>
      <c r="DSD743" s="226"/>
      <c r="DSE743" s="226"/>
      <c r="DSF743" s="226"/>
      <c r="DSG743" s="226"/>
      <c r="DSH743" s="226"/>
      <c r="DSI743" s="226"/>
      <c r="DSJ743" s="226"/>
      <c r="DSK743" s="226"/>
      <c r="DSL743" s="226"/>
      <c r="DSM743" s="226"/>
      <c r="DSN743" s="226"/>
      <c r="DSO743" s="226"/>
      <c r="DSP743" s="226"/>
      <c r="DSQ743" s="226"/>
      <c r="DSR743" s="226"/>
      <c r="DSS743" s="226"/>
      <c r="DST743" s="226"/>
      <c r="DSU743" s="226"/>
      <c r="DSV743" s="226"/>
      <c r="DSW743" s="226"/>
      <c r="DSX743" s="226"/>
      <c r="DSY743" s="226"/>
      <c r="DSZ743" s="226"/>
      <c r="DTA743" s="226"/>
      <c r="DTB743" s="226"/>
      <c r="DTC743" s="226"/>
      <c r="DTD743" s="226"/>
      <c r="DTE743" s="226"/>
      <c r="DTF743" s="226"/>
      <c r="DTG743" s="226"/>
      <c r="DTH743" s="226"/>
      <c r="DTI743" s="226"/>
      <c r="DTJ743" s="226"/>
      <c r="DTK743" s="226"/>
      <c r="DTL743" s="226"/>
      <c r="DTM743" s="226"/>
      <c r="DTN743" s="226"/>
      <c r="DTO743" s="226"/>
      <c r="DTP743" s="226"/>
      <c r="DTQ743" s="226"/>
      <c r="DTR743" s="226"/>
      <c r="DTS743" s="226"/>
      <c r="DTT743" s="226"/>
      <c r="DTU743" s="226"/>
      <c r="DTV743" s="226"/>
      <c r="DTW743" s="226"/>
      <c r="DTX743" s="226"/>
      <c r="DTY743" s="226"/>
      <c r="DTZ743" s="226"/>
      <c r="DUA743" s="226"/>
      <c r="DUB743" s="226"/>
      <c r="DUC743" s="226"/>
      <c r="DUD743" s="226"/>
      <c r="DUE743" s="226"/>
      <c r="DUF743" s="226"/>
      <c r="DUG743" s="226"/>
      <c r="DUH743" s="226"/>
      <c r="DUI743" s="226"/>
      <c r="DUJ743" s="226"/>
      <c r="DUK743" s="226"/>
      <c r="DUL743" s="226"/>
      <c r="DUM743" s="226"/>
      <c r="DUN743" s="226"/>
      <c r="DUO743" s="226"/>
      <c r="DUP743" s="226"/>
      <c r="DUQ743" s="226"/>
      <c r="DUR743" s="226"/>
      <c r="DUS743" s="226"/>
      <c r="DUT743" s="226"/>
      <c r="DUU743" s="226"/>
      <c r="DUV743" s="226"/>
      <c r="DUW743" s="226"/>
      <c r="DUX743" s="226"/>
      <c r="DUY743" s="226"/>
      <c r="DUZ743" s="226"/>
      <c r="DVA743" s="226"/>
      <c r="DVB743" s="226"/>
      <c r="DVC743" s="226"/>
      <c r="DVD743" s="226"/>
      <c r="DVE743" s="226"/>
      <c r="DVF743" s="226"/>
      <c r="DVG743" s="226"/>
      <c r="DVH743" s="226"/>
      <c r="DVI743" s="226"/>
      <c r="DVJ743" s="226"/>
      <c r="DVK743" s="226"/>
      <c r="DVL743" s="226"/>
      <c r="DVM743" s="226"/>
      <c r="DVN743" s="226"/>
      <c r="DVO743" s="226"/>
      <c r="DVP743" s="226"/>
      <c r="DVQ743" s="226"/>
      <c r="DVR743" s="226"/>
      <c r="DVS743" s="226"/>
      <c r="DVT743" s="226"/>
      <c r="DVU743" s="226"/>
      <c r="DVV743" s="226"/>
      <c r="DVW743" s="226"/>
      <c r="DVX743" s="226"/>
      <c r="DVY743" s="226"/>
      <c r="DVZ743" s="226"/>
      <c r="DWA743" s="226"/>
      <c r="DWB743" s="226"/>
      <c r="DWC743" s="226"/>
      <c r="DWD743" s="226"/>
      <c r="DWE743" s="226"/>
      <c r="DWF743" s="226"/>
      <c r="DWG743" s="226"/>
      <c r="DWH743" s="226"/>
      <c r="DWI743" s="226"/>
      <c r="DWJ743" s="226"/>
      <c r="DWK743" s="226"/>
      <c r="DWL743" s="226"/>
      <c r="DWM743" s="226"/>
      <c r="DWN743" s="226"/>
      <c r="DWO743" s="226"/>
      <c r="DWP743" s="226"/>
      <c r="DWQ743" s="226"/>
      <c r="DWR743" s="226"/>
      <c r="DWS743" s="226"/>
      <c r="DWT743" s="226"/>
      <c r="DWU743" s="226"/>
      <c r="DWV743" s="226"/>
      <c r="DWW743" s="226"/>
      <c r="DWX743" s="226"/>
      <c r="DWY743" s="226"/>
      <c r="DWZ743" s="226"/>
      <c r="DXA743" s="226"/>
      <c r="DXB743" s="226"/>
      <c r="DXC743" s="226"/>
      <c r="DXD743" s="226"/>
      <c r="DXE743" s="226"/>
      <c r="DXF743" s="226"/>
      <c r="DXG743" s="226"/>
      <c r="DXH743" s="226"/>
      <c r="DXI743" s="226"/>
      <c r="DXJ743" s="226"/>
      <c r="DXK743" s="226"/>
      <c r="DXL743" s="226"/>
      <c r="DXM743" s="226"/>
      <c r="DXN743" s="226"/>
      <c r="DXO743" s="226"/>
      <c r="DXP743" s="226"/>
      <c r="DXQ743" s="226"/>
      <c r="DXR743" s="226"/>
      <c r="DXS743" s="226"/>
      <c r="DXT743" s="226"/>
      <c r="DXU743" s="226"/>
      <c r="DXV743" s="226"/>
      <c r="DXW743" s="226"/>
      <c r="DXX743" s="226"/>
      <c r="DXY743" s="226"/>
      <c r="DXZ743" s="226"/>
      <c r="DYA743" s="226"/>
      <c r="DYB743" s="226"/>
      <c r="DYC743" s="226"/>
      <c r="DYD743" s="226"/>
      <c r="DYE743" s="226"/>
      <c r="DYF743" s="226"/>
      <c r="DYG743" s="226"/>
      <c r="DYH743" s="226"/>
      <c r="DYI743" s="226"/>
      <c r="DYJ743" s="226"/>
      <c r="DYK743" s="226"/>
      <c r="DYL743" s="226"/>
      <c r="DYM743" s="226"/>
      <c r="DYN743" s="226"/>
      <c r="DYO743" s="226"/>
      <c r="DYP743" s="226"/>
      <c r="DYQ743" s="226"/>
      <c r="DYR743" s="226"/>
      <c r="DYS743" s="226"/>
      <c r="DYT743" s="226"/>
      <c r="DYU743" s="226"/>
      <c r="DYV743" s="226"/>
      <c r="DYW743" s="226"/>
      <c r="DYX743" s="226"/>
      <c r="DYY743" s="226"/>
      <c r="DYZ743" s="226"/>
      <c r="DZA743" s="226"/>
      <c r="DZB743" s="226"/>
      <c r="DZC743" s="226"/>
      <c r="DZD743" s="226"/>
      <c r="DZE743" s="226"/>
      <c r="DZF743" s="226"/>
      <c r="DZG743" s="226"/>
      <c r="DZH743" s="226"/>
      <c r="DZI743" s="226"/>
      <c r="DZJ743" s="226"/>
      <c r="DZK743" s="226"/>
      <c r="DZL743" s="226"/>
      <c r="DZM743" s="226"/>
      <c r="DZN743" s="226"/>
      <c r="DZO743" s="226"/>
      <c r="DZP743" s="226"/>
      <c r="DZQ743" s="226"/>
      <c r="DZR743" s="226"/>
      <c r="DZS743" s="226"/>
      <c r="DZT743" s="226"/>
      <c r="DZU743" s="226"/>
      <c r="DZV743" s="226"/>
      <c r="DZW743" s="226"/>
      <c r="DZX743" s="226"/>
      <c r="DZY743" s="226"/>
      <c r="DZZ743" s="226"/>
      <c r="EAA743" s="226"/>
      <c r="EAB743" s="226"/>
      <c r="EAC743" s="226"/>
      <c r="EAD743" s="226"/>
      <c r="EAE743" s="226"/>
      <c r="EAF743" s="226"/>
      <c r="EAG743" s="226"/>
      <c r="EAH743" s="226"/>
      <c r="EAI743" s="226"/>
      <c r="EAJ743" s="226"/>
      <c r="EAK743" s="226"/>
      <c r="EAL743" s="226"/>
      <c r="EAM743" s="226"/>
      <c r="EAN743" s="226"/>
      <c r="EAO743" s="226"/>
      <c r="EAP743" s="226"/>
      <c r="EAQ743" s="226"/>
      <c r="EAR743" s="226"/>
      <c r="EAS743" s="226"/>
      <c r="EAT743" s="226"/>
      <c r="EAU743" s="226"/>
      <c r="EAV743" s="226"/>
      <c r="EAW743" s="226"/>
      <c r="EAX743" s="226"/>
      <c r="EAY743" s="226"/>
      <c r="EAZ743" s="226"/>
      <c r="EBA743" s="226"/>
      <c r="EBB743" s="226"/>
      <c r="EBC743" s="226"/>
      <c r="EBD743" s="226"/>
      <c r="EBE743" s="226"/>
      <c r="EBF743" s="226"/>
      <c r="EBG743" s="226"/>
      <c r="EBH743" s="226"/>
      <c r="EBI743" s="226"/>
      <c r="EBJ743" s="226"/>
      <c r="EBK743" s="226"/>
      <c r="EBL743" s="226"/>
      <c r="EBM743" s="226"/>
      <c r="EBN743" s="226"/>
      <c r="EBO743" s="226"/>
      <c r="EBP743" s="226"/>
      <c r="EBQ743" s="226"/>
      <c r="EBR743" s="226"/>
      <c r="EBS743" s="226"/>
      <c r="EBT743" s="226"/>
      <c r="EBU743" s="226"/>
      <c r="EBV743" s="226"/>
      <c r="EBW743" s="226"/>
      <c r="EBX743" s="226"/>
      <c r="EBY743" s="226"/>
      <c r="EBZ743" s="226"/>
      <c r="ECA743" s="226"/>
      <c r="ECB743" s="226"/>
      <c r="ECC743" s="226"/>
      <c r="ECD743" s="226"/>
      <c r="ECE743" s="226"/>
      <c r="ECF743" s="226"/>
      <c r="ECG743" s="226"/>
      <c r="ECH743" s="226"/>
      <c r="ECI743" s="226"/>
      <c r="ECJ743" s="226"/>
      <c r="ECK743" s="226"/>
      <c r="ECL743" s="226"/>
      <c r="ECM743" s="226"/>
      <c r="ECN743" s="226"/>
      <c r="ECO743" s="226"/>
      <c r="ECP743" s="226"/>
      <c r="ECQ743" s="226"/>
      <c r="ECR743" s="226"/>
      <c r="ECS743" s="226"/>
      <c r="ECT743" s="226"/>
      <c r="ECU743" s="226"/>
      <c r="ECV743" s="226"/>
      <c r="ECW743" s="226"/>
      <c r="ECX743" s="226"/>
      <c r="ECY743" s="226"/>
      <c r="ECZ743" s="226"/>
      <c r="EDA743" s="226"/>
      <c r="EDB743" s="226"/>
      <c r="EDC743" s="226"/>
      <c r="EDD743" s="226"/>
      <c r="EDE743" s="226"/>
      <c r="EDF743" s="226"/>
      <c r="EDG743" s="226"/>
      <c r="EDH743" s="226"/>
      <c r="EDI743" s="226"/>
      <c r="EDJ743" s="226"/>
      <c r="EDK743" s="226"/>
      <c r="EDL743" s="226"/>
      <c r="EDM743" s="226"/>
      <c r="EDN743" s="226"/>
      <c r="EDO743" s="226"/>
      <c r="EDP743" s="226"/>
      <c r="EDQ743" s="226"/>
      <c r="EDR743" s="226"/>
      <c r="EDS743" s="226"/>
      <c r="EDT743" s="226"/>
      <c r="EDU743" s="226"/>
      <c r="EDV743" s="226"/>
      <c r="EDW743" s="226"/>
      <c r="EDX743" s="226"/>
      <c r="EDY743" s="226"/>
      <c r="EDZ743" s="226"/>
      <c r="EEA743" s="226"/>
      <c r="EEB743" s="226"/>
      <c r="EEC743" s="226"/>
      <c r="EED743" s="226"/>
      <c r="EEE743" s="226"/>
      <c r="EEF743" s="226"/>
      <c r="EEG743" s="226"/>
      <c r="EEH743" s="226"/>
      <c r="EEI743" s="226"/>
      <c r="EEJ743" s="226"/>
      <c r="EEK743" s="226"/>
      <c r="EEL743" s="226"/>
      <c r="EEM743" s="226"/>
      <c r="EEN743" s="226"/>
      <c r="EEO743" s="226"/>
      <c r="EEP743" s="226"/>
      <c r="EEQ743" s="226"/>
      <c r="EER743" s="226"/>
      <c r="EES743" s="226"/>
      <c r="EET743" s="226"/>
      <c r="EEU743" s="226"/>
      <c r="EEV743" s="226"/>
      <c r="EEW743" s="226"/>
      <c r="EEX743" s="226"/>
      <c r="EEY743" s="226"/>
      <c r="EEZ743" s="226"/>
      <c r="EFA743" s="226"/>
      <c r="EFB743" s="226"/>
      <c r="EFC743" s="226"/>
      <c r="EFD743" s="226"/>
      <c r="EFE743" s="226"/>
      <c r="EFF743" s="226"/>
      <c r="EFG743" s="226"/>
      <c r="EFH743" s="226"/>
      <c r="EFI743" s="226"/>
      <c r="EFJ743" s="226"/>
      <c r="EFK743" s="226"/>
      <c r="EFL743" s="226"/>
      <c r="EFM743" s="226"/>
      <c r="EFN743" s="226"/>
      <c r="EFO743" s="226"/>
      <c r="EFP743" s="226"/>
      <c r="EFQ743" s="226"/>
      <c r="EFR743" s="226"/>
      <c r="EFS743" s="226"/>
      <c r="EFT743" s="226"/>
      <c r="EFU743" s="226"/>
      <c r="EFV743" s="226"/>
      <c r="EFW743" s="226"/>
      <c r="EFX743" s="226"/>
      <c r="EFY743" s="226"/>
      <c r="EFZ743" s="226"/>
      <c r="EGA743" s="226"/>
      <c r="EGB743" s="226"/>
      <c r="EGC743" s="226"/>
      <c r="EGD743" s="226"/>
      <c r="EGE743" s="226"/>
      <c r="EGF743" s="226"/>
      <c r="EGG743" s="226"/>
      <c r="EGH743" s="226"/>
      <c r="EGI743" s="226"/>
      <c r="EGJ743" s="226"/>
      <c r="EGK743" s="226"/>
      <c r="EGL743" s="226"/>
      <c r="EGM743" s="226"/>
      <c r="EGN743" s="226"/>
      <c r="EGO743" s="226"/>
      <c r="EGP743" s="226"/>
      <c r="EGQ743" s="226"/>
      <c r="EGR743" s="226"/>
      <c r="EGS743" s="226"/>
      <c r="EGT743" s="226"/>
      <c r="EGU743" s="226"/>
      <c r="EGV743" s="226"/>
      <c r="EGW743" s="226"/>
      <c r="EGX743" s="226"/>
      <c r="EGY743" s="226"/>
      <c r="EGZ743" s="226"/>
      <c r="EHA743" s="226"/>
      <c r="EHB743" s="226"/>
      <c r="EHC743" s="226"/>
      <c r="EHD743" s="226"/>
      <c r="EHE743" s="226"/>
      <c r="EHF743" s="226"/>
      <c r="EHG743" s="226"/>
      <c r="EHH743" s="226"/>
      <c r="EHI743" s="226"/>
      <c r="EHJ743" s="226"/>
      <c r="EHK743" s="226"/>
      <c r="EHL743" s="226"/>
      <c r="EHM743" s="226"/>
      <c r="EHN743" s="226"/>
      <c r="EHO743" s="226"/>
      <c r="EHP743" s="226"/>
      <c r="EHQ743" s="226"/>
      <c r="EHR743" s="226"/>
      <c r="EHS743" s="226"/>
      <c r="EHT743" s="226"/>
      <c r="EHU743" s="226"/>
      <c r="EHV743" s="226"/>
      <c r="EHW743" s="226"/>
      <c r="EHX743" s="226"/>
      <c r="EHY743" s="226"/>
      <c r="EHZ743" s="226"/>
      <c r="EIA743" s="226"/>
      <c r="EIB743" s="226"/>
      <c r="EIC743" s="226"/>
      <c r="EID743" s="226"/>
      <c r="EIE743" s="226"/>
      <c r="EIF743" s="226"/>
      <c r="EIG743" s="226"/>
      <c r="EIH743" s="226"/>
      <c r="EII743" s="226"/>
      <c r="EIJ743" s="226"/>
      <c r="EIK743" s="226"/>
      <c r="EIL743" s="226"/>
      <c r="EIM743" s="226"/>
      <c r="EIN743" s="226"/>
      <c r="EIO743" s="226"/>
      <c r="EIP743" s="226"/>
      <c r="EIQ743" s="226"/>
      <c r="EIR743" s="226"/>
      <c r="EIS743" s="226"/>
      <c r="EIT743" s="226"/>
      <c r="EIU743" s="226"/>
      <c r="EIV743" s="226"/>
      <c r="EIW743" s="226"/>
      <c r="EIX743" s="226"/>
      <c r="EIY743" s="226"/>
      <c r="EIZ743" s="226"/>
      <c r="EJA743" s="226"/>
      <c r="EJB743" s="226"/>
      <c r="EJC743" s="226"/>
      <c r="EJD743" s="226"/>
      <c r="EJE743" s="226"/>
      <c r="EJF743" s="226"/>
      <c r="EJG743" s="226"/>
      <c r="EJH743" s="226"/>
      <c r="EJI743" s="226"/>
      <c r="EJJ743" s="226"/>
      <c r="EJK743" s="226"/>
      <c r="EJL743" s="226"/>
      <c r="EJM743" s="226"/>
      <c r="EJN743" s="226"/>
      <c r="EJO743" s="226"/>
      <c r="EJP743" s="226"/>
      <c r="EJQ743" s="226"/>
      <c r="EJR743" s="226"/>
      <c r="EJS743" s="226"/>
      <c r="EJT743" s="226"/>
      <c r="EJU743" s="226"/>
      <c r="EJV743" s="226"/>
      <c r="EJW743" s="226"/>
      <c r="EJX743" s="226"/>
      <c r="EJY743" s="226"/>
      <c r="EJZ743" s="226"/>
      <c r="EKA743" s="226"/>
      <c r="EKB743" s="226"/>
      <c r="EKC743" s="226"/>
      <c r="EKD743" s="226"/>
      <c r="EKE743" s="226"/>
      <c r="EKF743" s="226"/>
      <c r="EKG743" s="226"/>
      <c r="EKH743" s="226"/>
      <c r="EKI743" s="226"/>
      <c r="EKJ743" s="226"/>
      <c r="EKK743" s="226"/>
      <c r="EKL743" s="226"/>
      <c r="EKM743" s="226"/>
      <c r="EKN743" s="226"/>
      <c r="EKO743" s="226"/>
      <c r="EKP743" s="226"/>
      <c r="EKQ743" s="226"/>
      <c r="EKR743" s="226"/>
      <c r="EKS743" s="226"/>
      <c r="EKT743" s="226"/>
      <c r="EKU743" s="226"/>
      <c r="EKV743" s="226"/>
      <c r="EKW743" s="226"/>
      <c r="EKX743" s="226"/>
      <c r="EKY743" s="226"/>
      <c r="EKZ743" s="226"/>
      <c r="ELA743" s="226"/>
      <c r="ELB743" s="226"/>
      <c r="ELC743" s="226"/>
      <c r="ELD743" s="226"/>
      <c r="ELE743" s="226"/>
      <c r="ELF743" s="226"/>
      <c r="ELG743" s="226"/>
      <c r="ELH743" s="226"/>
      <c r="ELI743" s="226"/>
      <c r="ELJ743" s="226"/>
      <c r="ELK743" s="226"/>
      <c r="ELL743" s="226"/>
      <c r="ELM743" s="226"/>
      <c r="ELN743" s="226"/>
      <c r="ELO743" s="226"/>
      <c r="ELP743" s="226"/>
      <c r="ELQ743" s="226"/>
      <c r="ELR743" s="226"/>
      <c r="ELS743" s="226"/>
      <c r="ELT743" s="226"/>
      <c r="ELU743" s="226"/>
      <c r="ELV743" s="226"/>
      <c r="ELW743" s="226"/>
      <c r="ELX743" s="226"/>
      <c r="ELY743" s="226"/>
      <c r="ELZ743" s="226"/>
      <c r="EMA743" s="226"/>
      <c r="EMB743" s="226"/>
      <c r="EMC743" s="226"/>
      <c r="EMD743" s="226"/>
      <c r="EME743" s="226"/>
      <c r="EMF743" s="226"/>
      <c r="EMG743" s="226"/>
      <c r="EMH743" s="226"/>
      <c r="EMI743" s="226"/>
      <c r="EMJ743" s="226"/>
      <c r="EMK743" s="226"/>
      <c r="EML743" s="226"/>
      <c r="EMM743" s="226"/>
      <c r="EMN743" s="226"/>
      <c r="EMO743" s="226"/>
      <c r="EMP743" s="226"/>
      <c r="EMQ743" s="226"/>
      <c r="EMR743" s="226"/>
      <c r="EMS743" s="226"/>
      <c r="EMT743" s="226"/>
      <c r="EMU743" s="226"/>
      <c r="EMV743" s="226"/>
      <c r="EMW743" s="226"/>
      <c r="EMX743" s="226"/>
      <c r="EMY743" s="226"/>
      <c r="EMZ743" s="226"/>
      <c r="ENA743" s="226"/>
      <c r="ENB743" s="226"/>
      <c r="ENC743" s="226"/>
      <c r="END743" s="226"/>
      <c r="ENE743" s="226"/>
      <c r="ENF743" s="226"/>
      <c r="ENG743" s="226"/>
      <c r="ENH743" s="226"/>
      <c r="ENI743" s="226"/>
      <c r="ENJ743" s="226"/>
      <c r="ENK743" s="226"/>
      <c r="ENL743" s="226"/>
      <c r="ENM743" s="226"/>
      <c r="ENN743" s="226"/>
      <c r="ENO743" s="226"/>
      <c r="ENP743" s="226"/>
      <c r="ENQ743" s="226"/>
      <c r="ENR743" s="226"/>
      <c r="ENS743" s="226"/>
      <c r="ENT743" s="226"/>
      <c r="ENU743" s="226"/>
      <c r="ENV743" s="226"/>
      <c r="ENW743" s="226"/>
      <c r="ENX743" s="226"/>
      <c r="ENY743" s="226"/>
      <c r="ENZ743" s="226"/>
      <c r="EOA743" s="226"/>
      <c r="EOB743" s="226"/>
      <c r="EOC743" s="226"/>
      <c r="EOD743" s="226"/>
      <c r="EOE743" s="226"/>
      <c r="EOF743" s="226"/>
      <c r="EOG743" s="226"/>
      <c r="EOH743" s="226"/>
      <c r="EOI743" s="226"/>
      <c r="EOJ743" s="226"/>
      <c r="EOK743" s="226"/>
      <c r="EOL743" s="226"/>
      <c r="EOM743" s="226"/>
      <c r="EON743" s="226"/>
      <c r="EOO743" s="226"/>
      <c r="EOP743" s="226"/>
      <c r="EOQ743" s="226"/>
      <c r="EOR743" s="226"/>
      <c r="EOS743" s="226"/>
      <c r="EOT743" s="226"/>
      <c r="EOU743" s="226"/>
      <c r="EOV743" s="226"/>
      <c r="EOW743" s="226"/>
      <c r="EOX743" s="226"/>
      <c r="EOY743" s="226"/>
      <c r="EOZ743" s="226"/>
      <c r="EPA743" s="226"/>
      <c r="EPB743" s="226"/>
      <c r="EPC743" s="226"/>
      <c r="EPD743" s="226"/>
      <c r="EPE743" s="226"/>
      <c r="EPF743" s="226"/>
      <c r="EPG743" s="226"/>
      <c r="EPH743" s="226"/>
      <c r="EPI743" s="226"/>
      <c r="EPJ743" s="226"/>
      <c r="EPK743" s="226"/>
      <c r="EPL743" s="226"/>
      <c r="EPM743" s="226"/>
      <c r="EPN743" s="226"/>
      <c r="EPO743" s="226"/>
      <c r="EPP743" s="226"/>
      <c r="EPQ743" s="226"/>
      <c r="EPR743" s="226"/>
      <c r="EPS743" s="226"/>
      <c r="EPT743" s="226"/>
      <c r="EPU743" s="226"/>
      <c r="EPV743" s="226"/>
      <c r="EPW743" s="226"/>
      <c r="EPX743" s="226"/>
      <c r="EPY743" s="226"/>
      <c r="EPZ743" s="226"/>
      <c r="EQA743" s="226"/>
      <c r="EQB743" s="226"/>
      <c r="EQC743" s="226"/>
      <c r="EQD743" s="226"/>
      <c r="EQE743" s="226"/>
      <c r="EQF743" s="226"/>
      <c r="EQG743" s="226"/>
      <c r="EQH743" s="226"/>
      <c r="EQI743" s="226"/>
      <c r="EQJ743" s="226"/>
      <c r="EQK743" s="226"/>
      <c r="EQL743" s="226"/>
      <c r="EQM743" s="226"/>
      <c r="EQN743" s="226"/>
      <c r="EQO743" s="226"/>
      <c r="EQP743" s="226"/>
      <c r="EQQ743" s="226"/>
      <c r="EQR743" s="226"/>
      <c r="EQS743" s="226"/>
      <c r="EQT743" s="226"/>
      <c r="EQU743" s="226"/>
      <c r="EQV743" s="226"/>
      <c r="EQW743" s="226"/>
      <c r="EQX743" s="226"/>
      <c r="EQY743" s="226"/>
      <c r="EQZ743" s="226"/>
      <c r="ERA743" s="226"/>
      <c r="ERB743" s="226"/>
      <c r="ERC743" s="226"/>
      <c r="ERD743" s="226"/>
      <c r="ERE743" s="226"/>
      <c r="ERF743" s="226"/>
      <c r="ERG743" s="226"/>
      <c r="ERH743" s="226"/>
      <c r="ERI743" s="226"/>
      <c r="ERJ743" s="226"/>
      <c r="ERK743" s="226"/>
      <c r="ERL743" s="226"/>
      <c r="ERM743" s="226"/>
      <c r="ERN743" s="226"/>
      <c r="ERO743" s="226"/>
      <c r="ERP743" s="226"/>
      <c r="ERQ743" s="226"/>
      <c r="ERR743" s="226"/>
      <c r="ERS743" s="226"/>
      <c r="ERT743" s="226"/>
      <c r="ERU743" s="226"/>
      <c r="ERV743" s="226"/>
      <c r="ERW743" s="226"/>
      <c r="ERX743" s="226"/>
      <c r="ERY743" s="226"/>
      <c r="ERZ743" s="226"/>
      <c r="ESA743" s="226"/>
      <c r="ESB743" s="226"/>
      <c r="ESC743" s="226"/>
      <c r="ESD743" s="226"/>
      <c r="ESE743" s="226"/>
      <c r="ESF743" s="226"/>
      <c r="ESG743" s="226"/>
      <c r="ESH743" s="226"/>
      <c r="ESI743" s="226"/>
      <c r="ESJ743" s="226"/>
      <c r="ESK743" s="226"/>
      <c r="ESL743" s="226"/>
      <c r="ESM743" s="226"/>
      <c r="ESN743" s="226"/>
      <c r="ESO743" s="226"/>
      <c r="ESP743" s="226"/>
      <c r="ESQ743" s="226"/>
      <c r="ESR743" s="226"/>
      <c r="ESS743" s="226"/>
      <c r="EST743" s="226"/>
      <c r="ESU743" s="226"/>
      <c r="ESV743" s="226"/>
      <c r="ESW743" s="226"/>
      <c r="ESX743" s="226"/>
      <c r="ESY743" s="226"/>
      <c r="ESZ743" s="226"/>
      <c r="ETA743" s="226"/>
      <c r="ETB743" s="226"/>
      <c r="ETC743" s="226"/>
      <c r="ETD743" s="226"/>
      <c r="ETE743" s="226"/>
      <c r="ETF743" s="226"/>
      <c r="ETG743" s="226"/>
      <c r="ETH743" s="226"/>
      <c r="ETI743" s="226"/>
      <c r="ETJ743" s="226"/>
      <c r="ETK743" s="226"/>
      <c r="ETL743" s="226"/>
      <c r="ETM743" s="226"/>
      <c r="ETN743" s="226"/>
      <c r="ETO743" s="226"/>
      <c r="ETP743" s="226"/>
      <c r="ETQ743" s="226"/>
      <c r="ETR743" s="226"/>
      <c r="ETS743" s="226"/>
      <c r="ETT743" s="226"/>
      <c r="ETU743" s="226"/>
      <c r="ETV743" s="226"/>
      <c r="ETW743" s="226"/>
      <c r="ETX743" s="226"/>
      <c r="ETY743" s="226"/>
      <c r="ETZ743" s="226"/>
      <c r="EUA743" s="226"/>
      <c r="EUB743" s="226"/>
      <c r="EUC743" s="226"/>
      <c r="EUD743" s="226"/>
      <c r="EUE743" s="226"/>
      <c r="EUF743" s="226"/>
      <c r="EUG743" s="226"/>
      <c r="EUH743" s="226"/>
      <c r="EUI743" s="226"/>
      <c r="EUJ743" s="226"/>
      <c r="EUK743" s="226"/>
      <c r="EUL743" s="226"/>
      <c r="EUM743" s="226"/>
      <c r="EUN743" s="226"/>
      <c r="EUO743" s="226"/>
      <c r="EUP743" s="226"/>
      <c r="EUQ743" s="226"/>
      <c r="EUR743" s="226"/>
      <c r="EUS743" s="226"/>
      <c r="EUT743" s="226"/>
      <c r="EUU743" s="226"/>
      <c r="EUV743" s="226"/>
      <c r="EUW743" s="226"/>
      <c r="EUX743" s="226"/>
      <c r="EUY743" s="226"/>
      <c r="EUZ743" s="226"/>
      <c r="EVA743" s="226"/>
      <c r="EVB743" s="226"/>
      <c r="EVC743" s="226"/>
      <c r="EVD743" s="226"/>
      <c r="EVE743" s="226"/>
      <c r="EVF743" s="226"/>
      <c r="EVG743" s="226"/>
      <c r="EVH743" s="226"/>
      <c r="EVI743" s="226"/>
      <c r="EVJ743" s="226"/>
      <c r="EVK743" s="226"/>
      <c r="EVL743" s="226"/>
      <c r="EVM743" s="226"/>
      <c r="EVN743" s="226"/>
      <c r="EVO743" s="226"/>
      <c r="EVP743" s="226"/>
      <c r="EVQ743" s="226"/>
      <c r="EVR743" s="226"/>
      <c r="EVS743" s="226"/>
      <c r="EVT743" s="226"/>
      <c r="EVU743" s="226"/>
      <c r="EVV743" s="226"/>
      <c r="EVW743" s="226"/>
      <c r="EVX743" s="226"/>
      <c r="EVY743" s="226"/>
      <c r="EVZ743" s="226"/>
      <c r="EWA743" s="226"/>
      <c r="EWB743" s="226"/>
      <c r="EWC743" s="226"/>
      <c r="EWD743" s="226"/>
      <c r="EWE743" s="226"/>
      <c r="EWF743" s="226"/>
      <c r="EWG743" s="226"/>
      <c r="EWH743" s="226"/>
      <c r="EWI743" s="226"/>
      <c r="EWJ743" s="226"/>
      <c r="EWK743" s="226"/>
      <c r="EWL743" s="226"/>
      <c r="EWM743" s="226"/>
      <c r="EWN743" s="226"/>
      <c r="EWO743" s="226"/>
      <c r="EWP743" s="226"/>
      <c r="EWQ743" s="226"/>
      <c r="EWR743" s="226"/>
      <c r="EWS743" s="226"/>
      <c r="EWT743" s="226"/>
      <c r="EWU743" s="226"/>
      <c r="EWV743" s="226"/>
      <c r="EWW743" s="226"/>
      <c r="EWX743" s="226"/>
      <c r="EWY743" s="226"/>
      <c r="EWZ743" s="226"/>
      <c r="EXA743" s="226"/>
      <c r="EXB743" s="226"/>
      <c r="EXC743" s="226"/>
      <c r="EXD743" s="226"/>
      <c r="EXE743" s="226"/>
      <c r="EXF743" s="226"/>
      <c r="EXG743" s="226"/>
      <c r="EXH743" s="226"/>
      <c r="EXI743" s="226"/>
      <c r="EXJ743" s="226"/>
      <c r="EXK743" s="226"/>
      <c r="EXL743" s="226"/>
      <c r="EXM743" s="226"/>
      <c r="EXN743" s="226"/>
      <c r="EXO743" s="226"/>
      <c r="EXP743" s="226"/>
      <c r="EXQ743" s="226"/>
      <c r="EXR743" s="226"/>
      <c r="EXS743" s="226"/>
      <c r="EXT743" s="226"/>
      <c r="EXU743" s="226"/>
      <c r="EXV743" s="226"/>
      <c r="EXW743" s="226"/>
      <c r="EXX743" s="226"/>
      <c r="EXY743" s="226"/>
      <c r="EXZ743" s="226"/>
      <c r="EYA743" s="226"/>
      <c r="EYB743" s="226"/>
      <c r="EYC743" s="226"/>
      <c r="EYD743" s="226"/>
      <c r="EYE743" s="226"/>
      <c r="EYF743" s="226"/>
      <c r="EYG743" s="226"/>
      <c r="EYH743" s="226"/>
      <c r="EYI743" s="226"/>
      <c r="EYJ743" s="226"/>
      <c r="EYK743" s="226"/>
      <c r="EYL743" s="226"/>
      <c r="EYM743" s="226"/>
      <c r="EYN743" s="226"/>
      <c r="EYO743" s="226"/>
      <c r="EYP743" s="226"/>
      <c r="EYQ743" s="226"/>
      <c r="EYR743" s="226"/>
      <c r="EYS743" s="226"/>
      <c r="EYT743" s="226"/>
      <c r="EYU743" s="226"/>
      <c r="EYV743" s="226"/>
      <c r="EYW743" s="226"/>
      <c r="EYX743" s="226"/>
      <c r="EYY743" s="226"/>
      <c r="EYZ743" s="226"/>
      <c r="EZA743" s="226"/>
      <c r="EZB743" s="226"/>
      <c r="EZC743" s="226"/>
      <c r="EZD743" s="226"/>
      <c r="EZE743" s="226"/>
      <c r="EZF743" s="226"/>
      <c r="EZG743" s="226"/>
      <c r="EZH743" s="226"/>
      <c r="EZI743" s="226"/>
      <c r="EZJ743" s="226"/>
      <c r="EZK743" s="226"/>
      <c r="EZL743" s="226"/>
      <c r="EZM743" s="226"/>
      <c r="EZN743" s="226"/>
      <c r="EZO743" s="226"/>
      <c r="EZP743" s="226"/>
      <c r="EZQ743" s="226"/>
      <c r="EZR743" s="226"/>
      <c r="EZS743" s="226"/>
      <c r="EZT743" s="226"/>
      <c r="EZU743" s="226"/>
      <c r="EZV743" s="226"/>
      <c r="EZW743" s="226"/>
      <c r="EZX743" s="226"/>
      <c r="EZY743" s="226"/>
      <c r="EZZ743" s="226"/>
      <c r="FAA743" s="226"/>
      <c r="FAB743" s="226"/>
      <c r="FAC743" s="226"/>
      <c r="FAD743" s="226"/>
      <c r="FAE743" s="226"/>
      <c r="FAF743" s="226"/>
      <c r="FAG743" s="226"/>
      <c r="FAH743" s="226"/>
      <c r="FAI743" s="226"/>
      <c r="FAJ743" s="226"/>
      <c r="FAK743" s="226"/>
      <c r="FAL743" s="226"/>
      <c r="FAM743" s="226"/>
      <c r="FAN743" s="226"/>
      <c r="FAO743" s="226"/>
      <c r="FAP743" s="226"/>
      <c r="FAQ743" s="226"/>
      <c r="FAR743" s="226"/>
      <c r="FAS743" s="226"/>
      <c r="FAT743" s="226"/>
      <c r="FAU743" s="226"/>
      <c r="FAV743" s="226"/>
      <c r="FAW743" s="226"/>
      <c r="FAX743" s="226"/>
      <c r="FAY743" s="226"/>
      <c r="FAZ743" s="226"/>
      <c r="FBA743" s="226"/>
      <c r="FBB743" s="226"/>
      <c r="FBC743" s="226"/>
      <c r="FBD743" s="226"/>
      <c r="FBE743" s="226"/>
      <c r="FBF743" s="226"/>
      <c r="FBG743" s="226"/>
      <c r="FBH743" s="226"/>
      <c r="FBI743" s="226"/>
      <c r="FBJ743" s="226"/>
      <c r="FBK743" s="226"/>
      <c r="FBL743" s="226"/>
      <c r="FBM743" s="226"/>
      <c r="FBN743" s="226"/>
      <c r="FBO743" s="226"/>
      <c r="FBP743" s="226"/>
      <c r="FBQ743" s="226"/>
      <c r="FBR743" s="226"/>
      <c r="FBS743" s="226"/>
      <c r="FBT743" s="226"/>
      <c r="FBU743" s="226"/>
      <c r="FBV743" s="226"/>
      <c r="FBW743" s="226"/>
      <c r="FBX743" s="226"/>
      <c r="FBY743" s="226"/>
      <c r="FBZ743" s="226"/>
      <c r="FCA743" s="226"/>
      <c r="FCB743" s="226"/>
      <c r="FCC743" s="226"/>
      <c r="FCD743" s="226"/>
      <c r="FCE743" s="226"/>
      <c r="FCF743" s="226"/>
      <c r="FCG743" s="226"/>
      <c r="FCH743" s="226"/>
      <c r="FCI743" s="226"/>
      <c r="FCJ743" s="226"/>
      <c r="FCK743" s="226"/>
      <c r="FCL743" s="226"/>
      <c r="FCM743" s="226"/>
      <c r="FCN743" s="226"/>
      <c r="FCO743" s="226"/>
      <c r="FCP743" s="226"/>
      <c r="FCQ743" s="226"/>
      <c r="FCR743" s="226"/>
      <c r="FCS743" s="226"/>
      <c r="FCT743" s="226"/>
      <c r="FCU743" s="226"/>
      <c r="FCV743" s="226"/>
      <c r="FCW743" s="226"/>
      <c r="FCX743" s="226"/>
      <c r="FCY743" s="226"/>
      <c r="FCZ743" s="226"/>
      <c r="FDA743" s="226"/>
      <c r="FDB743" s="226"/>
      <c r="FDC743" s="226"/>
      <c r="FDD743" s="226"/>
      <c r="FDE743" s="226"/>
      <c r="FDF743" s="226"/>
      <c r="FDG743" s="226"/>
      <c r="FDH743" s="226"/>
      <c r="FDI743" s="226"/>
      <c r="FDJ743" s="226"/>
      <c r="FDK743" s="226"/>
      <c r="FDL743" s="226"/>
      <c r="FDM743" s="226"/>
      <c r="FDN743" s="226"/>
      <c r="FDO743" s="226"/>
      <c r="FDP743" s="226"/>
      <c r="FDQ743" s="226"/>
      <c r="FDR743" s="226"/>
      <c r="FDS743" s="226"/>
      <c r="FDT743" s="226"/>
      <c r="FDU743" s="226"/>
      <c r="FDV743" s="226"/>
      <c r="FDW743" s="226"/>
      <c r="FDX743" s="226"/>
      <c r="FDY743" s="226"/>
      <c r="FDZ743" s="226"/>
      <c r="FEA743" s="226"/>
      <c r="FEB743" s="226"/>
      <c r="FEC743" s="226"/>
      <c r="FED743" s="226"/>
      <c r="FEE743" s="226"/>
      <c r="FEF743" s="226"/>
      <c r="FEG743" s="226"/>
      <c r="FEH743" s="226"/>
      <c r="FEI743" s="226"/>
      <c r="FEJ743" s="226"/>
      <c r="FEK743" s="226"/>
      <c r="FEL743" s="226"/>
      <c r="FEM743" s="226"/>
      <c r="FEN743" s="226"/>
      <c r="FEO743" s="226"/>
      <c r="FEP743" s="226"/>
      <c r="FEQ743" s="226"/>
      <c r="FER743" s="226"/>
      <c r="FES743" s="226"/>
      <c r="FET743" s="226"/>
      <c r="FEU743" s="226"/>
      <c r="FEV743" s="226"/>
      <c r="FEW743" s="226"/>
      <c r="FEX743" s="226"/>
      <c r="FEY743" s="226"/>
      <c r="FEZ743" s="226"/>
      <c r="FFA743" s="226"/>
      <c r="FFB743" s="226"/>
      <c r="FFC743" s="226"/>
      <c r="FFD743" s="226"/>
      <c r="FFE743" s="226"/>
      <c r="FFF743" s="226"/>
      <c r="FFG743" s="226"/>
      <c r="FFH743" s="226"/>
      <c r="FFI743" s="226"/>
      <c r="FFJ743" s="226"/>
      <c r="FFK743" s="226"/>
      <c r="FFL743" s="226"/>
      <c r="FFM743" s="226"/>
      <c r="FFN743" s="226"/>
      <c r="FFO743" s="226"/>
      <c r="FFP743" s="226"/>
      <c r="FFQ743" s="226"/>
      <c r="FFR743" s="226"/>
      <c r="FFS743" s="226"/>
      <c r="FFT743" s="226"/>
      <c r="FFU743" s="226"/>
      <c r="FFV743" s="226"/>
      <c r="FFW743" s="226"/>
      <c r="FFX743" s="226"/>
      <c r="FFY743" s="226"/>
      <c r="FFZ743" s="226"/>
      <c r="FGA743" s="226"/>
      <c r="FGB743" s="226"/>
      <c r="FGC743" s="226"/>
      <c r="FGD743" s="226"/>
      <c r="FGE743" s="226"/>
      <c r="FGF743" s="226"/>
      <c r="FGG743" s="226"/>
      <c r="FGH743" s="226"/>
      <c r="FGI743" s="226"/>
      <c r="FGJ743" s="226"/>
      <c r="FGK743" s="226"/>
      <c r="FGL743" s="226"/>
      <c r="FGM743" s="226"/>
      <c r="FGN743" s="226"/>
      <c r="FGO743" s="226"/>
      <c r="FGP743" s="226"/>
      <c r="FGQ743" s="226"/>
      <c r="FGR743" s="226"/>
      <c r="FGS743" s="226"/>
      <c r="FGT743" s="226"/>
      <c r="FGU743" s="226"/>
      <c r="FGV743" s="226"/>
      <c r="FGW743" s="226"/>
      <c r="FGX743" s="226"/>
      <c r="FGY743" s="226"/>
      <c r="FGZ743" s="226"/>
      <c r="FHA743" s="226"/>
      <c r="FHB743" s="226"/>
      <c r="FHC743" s="226"/>
      <c r="FHD743" s="226"/>
      <c r="FHE743" s="226"/>
      <c r="FHF743" s="226"/>
      <c r="FHG743" s="226"/>
      <c r="FHH743" s="226"/>
      <c r="FHI743" s="226"/>
      <c r="FHJ743" s="226"/>
      <c r="FHK743" s="226"/>
      <c r="FHL743" s="226"/>
      <c r="FHM743" s="226"/>
      <c r="FHN743" s="226"/>
      <c r="FHO743" s="226"/>
      <c r="FHP743" s="226"/>
      <c r="FHQ743" s="226"/>
      <c r="FHR743" s="226"/>
      <c r="FHS743" s="226"/>
      <c r="FHT743" s="226"/>
      <c r="FHU743" s="226"/>
      <c r="FHV743" s="226"/>
      <c r="FHW743" s="226"/>
      <c r="FHX743" s="226"/>
      <c r="FHY743" s="226"/>
      <c r="FHZ743" s="226"/>
      <c r="FIA743" s="226"/>
      <c r="FIB743" s="226"/>
      <c r="FIC743" s="226"/>
      <c r="FID743" s="226"/>
      <c r="FIE743" s="226"/>
      <c r="FIF743" s="226"/>
      <c r="FIG743" s="226"/>
      <c r="FIH743" s="226"/>
      <c r="FII743" s="226"/>
      <c r="FIJ743" s="226"/>
      <c r="FIK743" s="226"/>
      <c r="FIL743" s="226"/>
      <c r="FIM743" s="226"/>
      <c r="FIN743" s="226"/>
      <c r="FIO743" s="226"/>
      <c r="FIP743" s="226"/>
      <c r="FIQ743" s="226"/>
      <c r="FIR743" s="226"/>
      <c r="FIS743" s="226"/>
      <c r="FIT743" s="226"/>
      <c r="FIU743" s="226"/>
      <c r="FIV743" s="226"/>
      <c r="FIW743" s="226"/>
      <c r="FIX743" s="226"/>
      <c r="FIY743" s="226"/>
      <c r="FIZ743" s="226"/>
      <c r="FJA743" s="226"/>
      <c r="FJB743" s="226"/>
      <c r="FJC743" s="226"/>
      <c r="FJD743" s="226"/>
      <c r="FJE743" s="226"/>
      <c r="FJF743" s="226"/>
      <c r="FJG743" s="226"/>
      <c r="FJH743" s="226"/>
      <c r="FJI743" s="226"/>
      <c r="FJJ743" s="226"/>
      <c r="FJK743" s="226"/>
      <c r="FJL743" s="226"/>
      <c r="FJM743" s="226"/>
      <c r="FJN743" s="226"/>
      <c r="FJO743" s="226"/>
      <c r="FJP743" s="226"/>
      <c r="FJQ743" s="226"/>
      <c r="FJR743" s="226"/>
      <c r="FJS743" s="226"/>
      <c r="FJT743" s="226"/>
      <c r="FJU743" s="226"/>
      <c r="FJV743" s="226"/>
      <c r="FJW743" s="226"/>
      <c r="FJX743" s="226"/>
      <c r="FJY743" s="226"/>
      <c r="FJZ743" s="226"/>
      <c r="FKA743" s="226"/>
      <c r="FKB743" s="226"/>
      <c r="FKC743" s="226"/>
      <c r="FKD743" s="226"/>
      <c r="FKE743" s="226"/>
      <c r="FKF743" s="226"/>
      <c r="FKG743" s="226"/>
      <c r="FKH743" s="226"/>
      <c r="FKI743" s="226"/>
      <c r="FKJ743" s="226"/>
      <c r="FKK743" s="226"/>
      <c r="FKL743" s="226"/>
      <c r="FKM743" s="226"/>
      <c r="FKN743" s="226"/>
      <c r="FKO743" s="226"/>
      <c r="FKP743" s="226"/>
      <c r="FKQ743" s="226"/>
      <c r="FKR743" s="226"/>
      <c r="FKS743" s="226"/>
      <c r="FKT743" s="226"/>
      <c r="FKU743" s="226"/>
      <c r="FKV743" s="226"/>
      <c r="FKW743" s="226"/>
      <c r="FKX743" s="226"/>
      <c r="FKY743" s="226"/>
      <c r="FKZ743" s="226"/>
      <c r="FLA743" s="226"/>
      <c r="FLB743" s="226"/>
      <c r="FLC743" s="226"/>
      <c r="FLD743" s="226"/>
      <c r="FLE743" s="226"/>
      <c r="FLF743" s="226"/>
      <c r="FLG743" s="226"/>
      <c r="FLH743" s="226"/>
      <c r="FLI743" s="226"/>
      <c r="FLJ743" s="226"/>
      <c r="FLK743" s="226"/>
      <c r="FLL743" s="226"/>
      <c r="FLM743" s="226"/>
      <c r="FLN743" s="226"/>
      <c r="FLO743" s="226"/>
      <c r="FLP743" s="226"/>
      <c r="FLQ743" s="226"/>
      <c r="FLR743" s="226"/>
      <c r="FLS743" s="226"/>
      <c r="FLT743" s="226"/>
      <c r="FLU743" s="226"/>
      <c r="FLV743" s="226"/>
      <c r="FLW743" s="226"/>
      <c r="FLX743" s="226"/>
      <c r="FLY743" s="226"/>
      <c r="FLZ743" s="226"/>
      <c r="FMA743" s="226"/>
      <c r="FMB743" s="226"/>
      <c r="FMC743" s="226"/>
      <c r="FMD743" s="226"/>
      <c r="FME743" s="226"/>
      <c r="FMF743" s="226"/>
      <c r="FMG743" s="226"/>
      <c r="FMH743" s="226"/>
      <c r="FMI743" s="226"/>
      <c r="FMJ743" s="226"/>
      <c r="FMK743" s="226"/>
      <c r="FML743" s="226"/>
      <c r="FMM743" s="226"/>
      <c r="FMN743" s="226"/>
      <c r="FMO743" s="226"/>
      <c r="FMP743" s="226"/>
      <c r="FMQ743" s="226"/>
      <c r="FMR743" s="226"/>
      <c r="FMS743" s="226"/>
      <c r="FMT743" s="226"/>
      <c r="FMU743" s="226"/>
      <c r="FMV743" s="226"/>
      <c r="FMW743" s="226"/>
      <c r="FMX743" s="226"/>
      <c r="FMY743" s="226"/>
      <c r="FMZ743" s="226"/>
      <c r="FNA743" s="226"/>
      <c r="FNB743" s="226"/>
      <c r="FNC743" s="226"/>
      <c r="FND743" s="226"/>
      <c r="FNE743" s="226"/>
      <c r="FNF743" s="226"/>
      <c r="FNG743" s="226"/>
      <c r="FNH743" s="226"/>
      <c r="FNI743" s="226"/>
      <c r="FNJ743" s="226"/>
      <c r="FNK743" s="226"/>
      <c r="FNL743" s="226"/>
      <c r="FNM743" s="226"/>
      <c r="FNN743" s="226"/>
      <c r="FNO743" s="226"/>
      <c r="FNP743" s="226"/>
      <c r="FNQ743" s="226"/>
      <c r="FNR743" s="226"/>
      <c r="FNS743" s="226"/>
      <c r="FNT743" s="226"/>
      <c r="FNU743" s="226"/>
      <c r="FNV743" s="226"/>
      <c r="FNW743" s="226"/>
      <c r="FNX743" s="226"/>
      <c r="FNY743" s="226"/>
      <c r="FNZ743" s="226"/>
      <c r="FOA743" s="226"/>
      <c r="FOB743" s="226"/>
      <c r="FOC743" s="226"/>
      <c r="FOD743" s="226"/>
      <c r="FOE743" s="226"/>
      <c r="FOF743" s="226"/>
      <c r="FOG743" s="226"/>
      <c r="FOH743" s="226"/>
      <c r="FOI743" s="226"/>
      <c r="FOJ743" s="226"/>
      <c r="FOK743" s="226"/>
      <c r="FOL743" s="226"/>
      <c r="FOM743" s="226"/>
      <c r="FON743" s="226"/>
      <c r="FOO743" s="226"/>
      <c r="FOP743" s="226"/>
      <c r="FOQ743" s="226"/>
      <c r="FOR743" s="226"/>
      <c r="FOS743" s="226"/>
      <c r="FOT743" s="226"/>
      <c r="FOU743" s="226"/>
      <c r="FOV743" s="226"/>
      <c r="FOW743" s="226"/>
      <c r="FOX743" s="226"/>
      <c r="FOY743" s="226"/>
      <c r="FOZ743" s="226"/>
      <c r="FPA743" s="226"/>
      <c r="FPB743" s="226"/>
      <c r="FPC743" s="226"/>
      <c r="FPD743" s="226"/>
      <c r="FPE743" s="226"/>
      <c r="FPF743" s="226"/>
      <c r="FPG743" s="226"/>
      <c r="FPH743" s="226"/>
      <c r="FPI743" s="226"/>
      <c r="FPJ743" s="226"/>
      <c r="FPK743" s="226"/>
      <c r="FPL743" s="226"/>
      <c r="FPM743" s="226"/>
      <c r="FPN743" s="226"/>
      <c r="FPO743" s="226"/>
      <c r="FPP743" s="226"/>
      <c r="FPQ743" s="226"/>
      <c r="FPR743" s="226"/>
      <c r="FPS743" s="226"/>
      <c r="FPT743" s="226"/>
      <c r="FPU743" s="226"/>
      <c r="FPV743" s="226"/>
      <c r="FPW743" s="226"/>
      <c r="FPX743" s="226"/>
      <c r="FPY743" s="226"/>
      <c r="FPZ743" s="226"/>
      <c r="FQA743" s="226"/>
      <c r="FQB743" s="226"/>
      <c r="FQC743" s="226"/>
      <c r="FQD743" s="226"/>
      <c r="FQE743" s="226"/>
      <c r="FQF743" s="226"/>
      <c r="FQG743" s="226"/>
      <c r="FQH743" s="226"/>
      <c r="FQI743" s="226"/>
      <c r="FQJ743" s="226"/>
      <c r="FQK743" s="226"/>
      <c r="FQL743" s="226"/>
      <c r="FQM743" s="226"/>
      <c r="FQN743" s="226"/>
      <c r="FQO743" s="226"/>
      <c r="FQP743" s="226"/>
      <c r="FQQ743" s="226"/>
      <c r="FQR743" s="226"/>
      <c r="FQS743" s="226"/>
      <c r="FQT743" s="226"/>
      <c r="FQU743" s="226"/>
      <c r="FQV743" s="226"/>
      <c r="FQW743" s="226"/>
      <c r="FQX743" s="226"/>
      <c r="FQY743" s="226"/>
      <c r="FQZ743" s="226"/>
      <c r="FRA743" s="226"/>
      <c r="FRB743" s="226"/>
      <c r="FRC743" s="226"/>
      <c r="FRD743" s="226"/>
      <c r="FRE743" s="226"/>
      <c r="FRF743" s="226"/>
      <c r="FRG743" s="226"/>
      <c r="FRH743" s="226"/>
      <c r="FRI743" s="226"/>
      <c r="FRJ743" s="226"/>
      <c r="FRK743" s="226"/>
      <c r="FRL743" s="226"/>
      <c r="FRM743" s="226"/>
      <c r="FRN743" s="226"/>
      <c r="FRO743" s="226"/>
      <c r="FRP743" s="226"/>
      <c r="FRQ743" s="226"/>
      <c r="FRR743" s="226"/>
      <c r="FRS743" s="226"/>
      <c r="FRT743" s="226"/>
      <c r="FRU743" s="226"/>
      <c r="FRV743" s="226"/>
      <c r="FRW743" s="226"/>
      <c r="FRX743" s="226"/>
      <c r="FRY743" s="226"/>
      <c r="FRZ743" s="226"/>
      <c r="FSA743" s="226"/>
      <c r="FSB743" s="226"/>
      <c r="FSC743" s="226"/>
      <c r="FSD743" s="226"/>
      <c r="FSE743" s="226"/>
      <c r="FSF743" s="226"/>
      <c r="FSG743" s="226"/>
      <c r="FSH743" s="226"/>
      <c r="FSI743" s="226"/>
      <c r="FSJ743" s="226"/>
      <c r="FSK743" s="226"/>
      <c r="FSL743" s="226"/>
      <c r="FSM743" s="226"/>
      <c r="FSN743" s="226"/>
      <c r="FSO743" s="226"/>
      <c r="FSP743" s="226"/>
      <c r="FSQ743" s="226"/>
      <c r="FSR743" s="226"/>
      <c r="FSS743" s="226"/>
      <c r="FST743" s="226"/>
      <c r="FSU743" s="226"/>
      <c r="FSV743" s="226"/>
      <c r="FSW743" s="226"/>
      <c r="FSX743" s="226"/>
      <c r="FSY743" s="226"/>
      <c r="FSZ743" s="226"/>
      <c r="FTA743" s="226"/>
      <c r="FTB743" s="226"/>
      <c r="FTC743" s="226"/>
      <c r="FTD743" s="226"/>
      <c r="FTE743" s="226"/>
      <c r="FTF743" s="226"/>
      <c r="FTG743" s="226"/>
      <c r="FTH743" s="226"/>
      <c r="FTI743" s="226"/>
      <c r="FTJ743" s="226"/>
      <c r="FTK743" s="226"/>
      <c r="FTL743" s="226"/>
      <c r="FTM743" s="226"/>
      <c r="FTN743" s="226"/>
      <c r="FTO743" s="226"/>
      <c r="FTP743" s="226"/>
      <c r="FTQ743" s="226"/>
      <c r="FTR743" s="226"/>
      <c r="FTS743" s="226"/>
      <c r="FTT743" s="226"/>
      <c r="FTU743" s="226"/>
      <c r="FTV743" s="226"/>
      <c r="FTW743" s="226"/>
      <c r="FTX743" s="226"/>
      <c r="FTY743" s="226"/>
      <c r="FTZ743" s="226"/>
      <c r="FUA743" s="226"/>
      <c r="FUB743" s="226"/>
      <c r="FUC743" s="226"/>
      <c r="FUD743" s="226"/>
      <c r="FUE743" s="226"/>
      <c r="FUF743" s="226"/>
      <c r="FUG743" s="226"/>
      <c r="FUH743" s="226"/>
      <c r="FUI743" s="226"/>
      <c r="FUJ743" s="226"/>
      <c r="FUK743" s="226"/>
      <c r="FUL743" s="226"/>
      <c r="FUM743" s="226"/>
      <c r="FUN743" s="226"/>
      <c r="FUO743" s="226"/>
      <c r="FUP743" s="226"/>
      <c r="FUQ743" s="226"/>
      <c r="FUR743" s="226"/>
      <c r="FUS743" s="226"/>
      <c r="FUT743" s="226"/>
      <c r="FUU743" s="226"/>
      <c r="FUV743" s="226"/>
      <c r="FUW743" s="226"/>
      <c r="FUX743" s="226"/>
      <c r="FUY743" s="226"/>
      <c r="FUZ743" s="226"/>
      <c r="FVA743" s="226"/>
      <c r="FVB743" s="226"/>
      <c r="FVC743" s="226"/>
      <c r="FVD743" s="226"/>
      <c r="FVE743" s="226"/>
      <c r="FVF743" s="226"/>
      <c r="FVG743" s="226"/>
      <c r="FVH743" s="226"/>
      <c r="FVI743" s="226"/>
      <c r="FVJ743" s="226"/>
      <c r="FVK743" s="226"/>
      <c r="FVL743" s="226"/>
      <c r="FVM743" s="226"/>
      <c r="FVN743" s="226"/>
      <c r="FVO743" s="226"/>
      <c r="FVP743" s="226"/>
      <c r="FVQ743" s="226"/>
      <c r="FVR743" s="226"/>
      <c r="FVS743" s="226"/>
      <c r="FVT743" s="226"/>
      <c r="FVU743" s="226"/>
      <c r="FVV743" s="226"/>
      <c r="FVW743" s="226"/>
      <c r="FVX743" s="226"/>
      <c r="FVY743" s="226"/>
      <c r="FVZ743" s="226"/>
      <c r="FWA743" s="226"/>
      <c r="FWB743" s="226"/>
      <c r="FWC743" s="226"/>
      <c r="FWD743" s="226"/>
      <c r="FWE743" s="226"/>
      <c r="FWF743" s="226"/>
      <c r="FWG743" s="226"/>
      <c r="FWH743" s="226"/>
      <c r="FWI743" s="226"/>
      <c r="FWJ743" s="226"/>
      <c r="FWK743" s="226"/>
      <c r="FWL743" s="226"/>
      <c r="FWM743" s="226"/>
      <c r="FWN743" s="226"/>
      <c r="FWO743" s="226"/>
      <c r="FWP743" s="226"/>
      <c r="FWQ743" s="226"/>
      <c r="FWR743" s="226"/>
      <c r="FWS743" s="226"/>
      <c r="FWT743" s="226"/>
      <c r="FWU743" s="226"/>
      <c r="FWV743" s="226"/>
      <c r="FWW743" s="226"/>
      <c r="FWX743" s="226"/>
      <c r="FWY743" s="226"/>
      <c r="FWZ743" s="226"/>
      <c r="FXA743" s="226"/>
      <c r="FXB743" s="226"/>
      <c r="FXC743" s="226"/>
      <c r="FXD743" s="226"/>
      <c r="FXE743" s="226"/>
      <c r="FXF743" s="226"/>
      <c r="FXG743" s="226"/>
      <c r="FXH743" s="226"/>
      <c r="FXI743" s="226"/>
      <c r="FXJ743" s="226"/>
      <c r="FXK743" s="226"/>
      <c r="FXL743" s="226"/>
      <c r="FXM743" s="226"/>
      <c r="FXN743" s="226"/>
      <c r="FXO743" s="226"/>
      <c r="FXP743" s="226"/>
      <c r="FXQ743" s="226"/>
      <c r="FXR743" s="226"/>
      <c r="FXS743" s="226"/>
      <c r="FXT743" s="226"/>
      <c r="FXU743" s="226"/>
      <c r="FXV743" s="226"/>
      <c r="FXW743" s="226"/>
      <c r="FXX743" s="226"/>
      <c r="FXY743" s="226"/>
      <c r="FXZ743" s="226"/>
      <c r="FYA743" s="226"/>
      <c r="FYB743" s="226"/>
      <c r="FYC743" s="226"/>
      <c r="FYD743" s="226"/>
      <c r="FYE743" s="226"/>
      <c r="FYF743" s="226"/>
      <c r="FYG743" s="226"/>
      <c r="FYH743" s="226"/>
      <c r="FYI743" s="226"/>
      <c r="FYJ743" s="226"/>
      <c r="FYK743" s="226"/>
      <c r="FYL743" s="226"/>
      <c r="FYM743" s="226"/>
      <c r="FYN743" s="226"/>
      <c r="FYO743" s="226"/>
      <c r="FYP743" s="226"/>
      <c r="FYQ743" s="226"/>
      <c r="FYR743" s="226"/>
      <c r="FYS743" s="226"/>
      <c r="FYT743" s="226"/>
      <c r="FYU743" s="226"/>
      <c r="FYV743" s="226"/>
      <c r="FYW743" s="226"/>
      <c r="FYX743" s="226"/>
      <c r="FYY743" s="226"/>
      <c r="FYZ743" s="226"/>
      <c r="FZA743" s="226"/>
      <c r="FZB743" s="226"/>
      <c r="FZC743" s="226"/>
      <c r="FZD743" s="226"/>
      <c r="FZE743" s="226"/>
      <c r="FZF743" s="226"/>
      <c r="FZG743" s="226"/>
      <c r="FZH743" s="226"/>
      <c r="FZI743" s="226"/>
      <c r="FZJ743" s="226"/>
      <c r="FZK743" s="226"/>
      <c r="FZL743" s="226"/>
      <c r="FZM743" s="226"/>
      <c r="FZN743" s="226"/>
      <c r="FZO743" s="226"/>
      <c r="FZP743" s="226"/>
      <c r="FZQ743" s="226"/>
      <c r="FZR743" s="226"/>
      <c r="FZS743" s="226"/>
      <c r="FZT743" s="226"/>
      <c r="FZU743" s="226"/>
      <c r="FZV743" s="226"/>
      <c r="FZW743" s="226"/>
      <c r="FZX743" s="226"/>
      <c r="FZY743" s="226"/>
      <c r="FZZ743" s="226"/>
      <c r="GAA743" s="226"/>
      <c r="GAB743" s="226"/>
      <c r="GAC743" s="226"/>
      <c r="GAD743" s="226"/>
      <c r="GAE743" s="226"/>
      <c r="GAF743" s="226"/>
      <c r="GAG743" s="226"/>
      <c r="GAH743" s="226"/>
      <c r="GAI743" s="226"/>
      <c r="GAJ743" s="226"/>
      <c r="GAK743" s="226"/>
      <c r="GAL743" s="226"/>
      <c r="GAM743" s="226"/>
      <c r="GAN743" s="226"/>
      <c r="GAO743" s="226"/>
      <c r="GAP743" s="226"/>
      <c r="GAQ743" s="226"/>
      <c r="GAR743" s="226"/>
      <c r="GAS743" s="226"/>
      <c r="GAT743" s="226"/>
      <c r="GAU743" s="226"/>
      <c r="GAV743" s="226"/>
      <c r="GAW743" s="226"/>
      <c r="GAX743" s="226"/>
      <c r="GAY743" s="226"/>
      <c r="GAZ743" s="226"/>
      <c r="GBA743" s="226"/>
      <c r="GBB743" s="226"/>
      <c r="GBC743" s="226"/>
      <c r="GBD743" s="226"/>
      <c r="GBE743" s="226"/>
      <c r="GBF743" s="226"/>
      <c r="GBG743" s="226"/>
      <c r="GBH743" s="226"/>
      <c r="GBI743" s="226"/>
      <c r="GBJ743" s="226"/>
      <c r="GBK743" s="226"/>
      <c r="GBL743" s="226"/>
      <c r="GBM743" s="226"/>
      <c r="GBN743" s="226"/>
      <c r="GBO743" s="226"/>
      <c r="GBP743" s="226"/>
      <c r="GBQ743" s="226"/>
      <c r="GBR743" s="226"/>
      <c r="GBS743" s="226"/>
      <c r="GBT743" s="226"/>
      <c r="GBU743" s="226"/>
      <c r="GBV743" s="226"/>
      <c r="GBW743" s="226"/>
      <c r="GBX743" s="226"/>
      <c r="GBY743" s="226"/>
      <c r="GBZ743" s="226"/>
      <c r="GCA743" s="226"/>
      <c r="GCB743" s="226"/>
      <c r="GCC743" s="226"/>
      <c r="GCD743" s="226"/>
      <c r="GCE743" s="226"/>
      <c r="GCF743" s="226"/>
      <c r="GCG743" s="226"/>
      <c r="GCH743" s="226"/>
      <c r="GCI743" s="226"/>
      <c r="GCJ743" s="226"/>
      <c r="GCK743" s="226"/>
      <c r="GCL743" s="226"/>
      <c r="GCM743" s="226"/>
      <c r="GCN743" s="226"/>
      <c r="GCO743" s="226"/>
      <c r="GCP743" s="226"/>
      <c r="GCQ743" s="226"/>
      <c r="GCR743" s="226"/>
      <c r="GCS743" s="226"/>
      <c r="GCT743" s="226"/>
      <c r="GCU743" s="226"/>
      <c r="GCV743" s="226"/>
      <c r="GCW743" s="226"/>
      <c r="GCX743" s="226"/>
      <c r="GCY743" s="226"/>
      <c r="GCZ743" s="226"/>
      <c r="GDA743" s="226"/>
      <c r="GDB743" s="226"/>
      <c r="GDC743" s="226"/>
      <c r="GDD743" s="226"/>
      <c r="GDE743" s="226"/>
      <c r="GDF743" s="226"/>
      <c r="GDG743" s="226"/>
      <c r="GDH743" s="226"/>
      <c r="GDI743" s="226"/>
      <c r="GDJ743" s="226"/>
      <c r="GDK743" s="226"/>
      <c r="GDL743" s="226"/>
      <c r="GDM743" s="226"/>
      <c r="GDN743" s="226"/>
      <c r="GDO743" s="226"/>
      <c r="GDP743" s="226"/>
      <c r="GDQ743" s="226"/>
      <c r="GDR743" s="226"/>
      <c r="GDS743" s="226"/>
      <c r="GDT743" s="226"/>
      <c r="GDU743" s="226"/>
      <c r="GDV743" s="226"/>
      <c r="GDW743" s="226"/>
      <c r="GDX743" s="226"/>
      <c r="GDY743" s="226"/>
      <c r="GDZ743" s="226"/>
      <c r="GEA743" s="226"/>
      <c r="GEB743" s="226"/>
      <c r="GEC743" s="226"/>
      <c r="GED743" s="226"/>
      <c r="GEE743" s="226"/>
      <c r="GEF743" s="226"/>
      <c r="GEG743" s="226"/>
      <c r="GEH743" s="226"/>
      <c r="GEI743" s="226"/>
      <c r="GEJ743" s="226"/>
      <c r="GEK743" s="226"/>
      <c r="GEL743" s="226"/>
      <c r="GEM743" s="226"/>
      <c r="GEN743" s="226"/>
      <c r="GEO743" s="226"/>
      <c r="GEP743" s="226"/>
      <c r="GEQ743" s="226"/>
      <c r="GER743" s="226"/>
      <c r="GES743" s="226"/>
      <c r="GET743" s="226"/>
      <c r="GEU743" s="226"/>
      <c r="GEV743" s="226"/>
      <c r="GEW743" s="226"/>
      <c r="GEX743" s="226"/>
      <c r="GEY743" s="226"/>
      <c r="GEZ743" s="226"/>
      <c r="GFA743" s="226"/>
      <c r="GFB743" s="226"/>
      <c r="GFC743" s="226"/>
      <c r="GFD743" s="226"/>
      <c r="GFE743" s="226"/>
      <c r="GFF743" s="226"/>
      <c r="GFG743" s="226"/>
      <c r="GFH743" s="226"/>
      <c r="GFI743" s="226"/>
      <c r="GFJ743" s="226"/>
      <c r="GFK743" s="226"/>
      <c r="GFL743" s="226"/>
      <c r="GFM743" s="226"/>
      <c r="GFN743" s="226"/>
      <c r="GFO743" s="226"/>
      <c r="GFP743" s="226"/>
      <c r="GFQ743" s="226"/>
      <c r="GFR743" s="226"/>
      <c r="GFS743" s="226"/>
      <c r="GFT743" s="226"/>
      <c r="GFU743" s="226"/>
      <c r="GFV743" s="226"/>
      <c r="GFW743" s="226"/>
      <c r="GFX743" s="226"/>
      <c r="GFY743" s="226"/>
      <c r="GFZ743" s="226"/>
      <c r="GGA743" s="226"/>
      <c r="GGB743" s="226"/>
      <c r="GGC743" s="226"/>
      <c r="GGD743" s="226"/>
      <c r="GGE743" s="226"/>
      <c r="GGF743" s="226"/>
      <c r="GGG743" s="226"/>
      <c r="GGH743" s="226"/>
      <c r="GGI743" s="226"/>
      <c r="GGJ743" s="226"/>
      <c r="GGK743" s="226"/>
      <c r="GGL743" s="226"/>
      <c r="GGM743" s="226"/>
      <c r="GGN743" s="226"/>
      <c r="GGO743" s="226"/>
      <c r="GGP743" s="226"/>
      <c r="GGQ743" s="226"/>
      <c r="GGR743" s="226"/>
      <c r="GGS743" s="226"/>
      <c r="GGT743" s="226"/>
      <c r="GGU743" s="226"/>
      <c r="GGV743" s="226"/>
      <c r="GGW743" s="226"/>
      <c r="GGX743" s="226"/>
      <c r="GGY743" s="226"/>
      <c r="GGZ743" s="226"/>
      <c r="GHA743" s="226"/>
      <c r="GHB743" s="226"/>
      <c r="GHC743" s="226"/>
      <c r="GHD743" s="226"/>
      <c r="GHE743" s="226"/>
      <c r="GHF743" s="226"/>
      <c r="GHG743" s="226"/>
      <c r="GHH743" s="226"/>
      <c r="GHI743" s="226"/>
      <c r="GHJ743" s="226"/>
      <c r="GHK743" s="226"/>
      <c r="GHL743" s="226"/>
      <c r="GHM743" s="226"/>
      <c r="GHN743" s="226"/>
      <c r="GHO743" s="226"/>
      <c r="GHP743" s="226"/>
      <c r="GHQ743" s="226"/>
      <c r="GHR743" s="226"/>
      <c r="GHS743" s="226"/>
      <c r="GHT743" s="226"/>
      <c r="GHU743" s="226"/>
      <c r="GHV743" s="226"/>
      <c r="GHW743" s="226"/>
      <c r="GHX743" s="226"/>
      <c r="GHY743" s="226"/>
      <c r="GHZ743" s="226"/>
      <c r="GIA743" s="226"/>
      <c r="GIB743" s="226"/>
      <c r="GIC743" s="226"/>
      <c r="GID743" s="226"/>
      <c r="GIE743" s="226"/>
      <c r="GIF743" s="226"/>
      <c r="GIG743" s="226"/>
      <c r="GIH743" s="226"/>
      <c r="GII743" s="226"/>
      <c r="GIJ743" s="226"/>
      <c r="GIK743" s="226"/>
      <c r="GIL743" s="226"/>
      <c r="GIM743" s="226"/>
      <c r="GIN743" s="226"/>
      <c r="GIO743" s="226"/>
      <c r="GIP743" s="226"/>
      <c r="GIQ743" s="226"/>
      <c r="GIR743" s="226"/>
      <c r="GIS743" s="226"/>
      <c r="GIT743" s="226"/>
      <c r="GIU743" s="226"/>
      <c r="GIV743" s="226"/>
      <c r="GIW743" s="226"/>
      <c r="GIX743" s="226"/>
      <c r="GIY743" s="226"/>
      <c r="GIZ743" s="226"/>
      <c r="GJA743" s="226"/>
      <c r="GJB743" s="226"/>
      <c r="GJC743" s="226"/>
      <c r="GJD743" s="226"/>
      <c r="GJE743" s="226"/>
      <c r="GJF743" s="226"/>
      <c r="GJG743" s="226"/>
      <c r="GJH743" s="226"/>
      <c r="GJI743" s="226"/>
      <c r="GJJ743" s="226"/>
      <c r="GJK743" s="226"/>
      <c r="GJL743" s="226"/>
      <c r="GJM743" s="226"/>
      <c r="GJN743" s="226"/>
      <c r="GJO743" s="226"/>
      <c r="GJP743" s="226"/>
      <c r="GJQ743" s="226"/>
      <c r="GJR743" s="226"/>
      <c r="GJS743" s="226"/>
      <c r="GJT743" s="226"/>
      <c r="GJU743" s="226"/>
      <c r="GJV743" s="226"/>
      <c r="GJW743" s="226"/>
      <c r="GJX743" s="226"/>
      <c r="GJY743" s="226"/>
      <c r="GJZ743" s="226"/>
      <c r="GKA743" s="226"/>
      <c r="GKB743" s="226"/>
      <c r="GKC743" s="226"/>
      <c r="GKD743" s="226"/>
      <c r="GKE743" s="226"/>
      <c r="GKF743" s="226"/>
      <c r="GKG743" s="226"/>
      <c r="GKH743" s="226"/>
      <c r="GKI743" s="226"/>
      <c r="GKJ743" s="226"/>
      <c r="GKK743" s="226"/>
      <c r="GKL743" s="226"/>
      <c r="GKM743" s="226"/>
      <c r="GKN743" s="226"/>
      <c r="GKO743" s="226"/>
      <c r="GKP743" s="226"/>
      <c r="GKQ743" s="226"/>
      <c r="GKR743" s="226"/>
      <c r="GKS743" s="226"/>
      <c r="GKT743" s="226"/>
      <c r="GKU743" s="226"/>
      <c r="GKV743" s="226"/>
      <c r="GKW743" s="226"/>
      <c r="GKX743" s="226"/>
      <c r="GKY743" s="226"/>
      <c r="GKZ743" s="226"/>
      <c r="GLA743" s="226"/>
      <c r="GLB743" s="226"/>
      <c r="GLC743" s="226"/>
      <c r="GLD743" s="226"/>
      <c r="GLE743" s="226"/>
      <c r="GLF743" s="226"/>
      <c r="GLG743" s="226"/>
      <c r="GLH743" s="226"/>
      <c r="GLI743" s="226"/>
      <c r="GLJ743" s="226"/>
      <c r="GLK743" s="226"/>
      <c r="GLL743" s="226"/>
      <c r="GLM743" s="226"/>
      <c r="GLN743" s="226"/>
      <c r="GLO743" s="226"/>
      <c r="GLP743" s="226"/>
      <c r="GLQ743" s="226"/>
      <c r="GLR743" s="226"/>
      <c r="GLS743" s="226"/>
      <c r="GLT743" s="226"/>
      <c r="GLU743" s="226"/>
      <c r="GLV743" s="226"/>
      <c r="GLW743" s="226"/>
      <c r="GLX743" s="226"/>
      <c r="GLY743" s="226"/>
      <c r="GLZ743" s="226"/>
      <c r="GMA743" s="226"/>
      <c r="GMB743" s="226"/>
      <c r="GMC743" s="226"/>
      <c r="GMD743" s="226"/>
      <c r="GME743" s="226"/>
      <c r="GMF743" s="226"/>
      <c r="GMG743" s="226"/>
      <c r="GMH743" s="226"/>
      <c r="GMI743" s="226"/>
      <c r="GMJ743" s="226"/>
      <c r="GMK743" s="226"/>
      <c r="GML743" s="226"/>
      <c r="GMM743" s="226"/>
      <c r="GMN743" s="226"/>
      <c r="GMO743" s="226"/>
      <c r="GMP743" s="226"/>
      <c r="GMQ743" s="226"/>
      <c r="GMR743" s="226"/>
      <c r="GMS743" s="226"/>
      <c r="GMT743" s="226"/>
      <c r="GMU743" s="226"/>
      <c r="GMV743" s="226"/>
      <c r="GMW743" s="226"/>
      <c r="GMX743" s="226"/>
      <c r="GMY743" s="226"/>
      <c r="GMZ743" s="226"/>
      <c r="GNA743" s="226"/>
      <c r="GNB743" s="226"/>
      <c r="GNC743" s="226"/>
      <c r="GND743" s="226"/>
      <c r="GNE743" s="226"/>
      <c r="GNF743" s="226"/>
      <c r="GNG743" s="226"/>
      <c r="GNH743" s="226"/>
      <c r="GNI743" s="226"/>
      <c r="GNJ743" s="226"/>
      <c r="GNK743" s="226"/>
      <c r="GNL743" s="226"/>
      <c r="GNM743" s="226"/>
      <c r="GNN743" s="226"/>
      <c r="GNO743" s="226"/>
      <c r="GNP743" s="226"/>
      <c r="GNQ743" s="226"/>
      <c r="GNR743" s="226"/>
      <c r="GNS743" s="226"/>
      <c r="GNT743" s="226"/>
      <c r="GNU743" s="226"/>
      <c r="GNV743" s="226"/>
      <c r="GNW743" s="226"/>
      <c r="GNX743" s="226"/>
      <c r="GNY743" s="226"/>
      <c r="GNZ743" s="226"/>
      <c r="GOA743" s="226"/>
      <c r="GOB743" s="226"/>
      <c r="GOC743" s="226"/>
      <c r="GOD743" s="226"/>
      <c r="GOE743" s="226"/>
      <c r="GOF743" s="226"/>
      <c r="GOG743" s="226"/>
      <c r="GOH743" s="226"/>
      <c r="GOI743" s="226"/>
      <c r="GOJ743" s="226"/>
      <c r="GOK743" s="226"/>
      <c r="GOL743" s="226"/>
      <c r="GOM743" s="226"/>
      <c r="GON743" s="226"/>
      <c r="GOO743" s="226"/>
      <c r="GOP743" s="226"/>
      <c r="GOQ743" s="226"/>
      <c r="GOR743" s="226"/>
      <c r="GOS743" s="226"/>
      <c r="GOT743" s="226"/>
      <c r="GOU743" s="226"/>
      <c r="GOV743" s="226"/>
      <c r="GOW743" s="226"/>
      <c r="GOX743" s="226"/>
      <c r="GOY743" s="226"/>
      <c r="GOZ743" s="226"/>
      <c r="GPA743" s="226"/>
      <c r="GPB743" s="226"/>
      <c r="GPC743" s="226"/>
      <c r="GPD743" s="226"/>
      <c r="GPE743" s="226"/>
      <c r="GPF743" s="226"/>
      <c r="GPG743" s="226"/>
      <c r="GPH743" s="226"/>
      <c r="GPI743" s="226"/>
      <c r="GPJ743" s="226"/>
      <c r="GPK743" s="226"/>
      <c r="GPL743" s="226"/>
      <c r="GPM743" s="226"/>
      <c r="GPN743" s="226"/>
      <c r="GPO743" s="226"/>
      <c r="GPP743" s="226"/>
      <c r="GPQ743" s="226"/>
      <c r="GPR743" s="226"/>
      <c r="GPS743" s="226"/>
      <c r="GPT743" s="226"/>
      <c r="GPU743" s="226"/>
      <c r="GPV743" s="226"/>
      <c r="GPW743" s="226"/>
      <c r="GPX743" s="226"/>
      <c r="GPY743" s="226"/>
      <c r="GPZ743" s="226"/>
      <c r="GQA743" s="226"/>
      <c r="GQB743" s="226"/>
      <c r="GQC743" s="226"/>
      <c r="GQD743" s="226"/>
      <c r="GQE743" s="226"/>
      <c r="GQF743" s="226"/>
      <c r="GQG743" s="226"/>
      <c r="GQH743" s="226"/>
      <c r="GQI743" s="226"/>
      <c r="GQJ743" s="226"/>
      <c r="GQK743" s="226"/>
      <c r="GQL743" s="226"/>
      <c r="GQM743" s="226"/>
      <c r="GQN743" s="226"/>
      <c r="GQO743" s="226"/>
      <c r="GQP743" s="226"/>
      <c r="GQQ743" s="226"/>
      <c r="GQR743" s="226"/>
      <c r="GQS743" s="226"/>
      <c r="GQT743" s="226"/>
      <c r="GQU743" s="226"/>
      <c r="GQV743" s="226"/>
      <c r="GQW743" s="226"/>
      <c r="GQX743" s="226"/>
      <c r="GQY743" s="226"/>
      <c r="GQZ743" s="226"/>
      <c r="GRA743" s="226"/>
      <c r="GRB743" s="226"/>
      <c r="GRC743" s="226"/>
      <c r="GRD743" s="226"/>
      <c r="GRE743" s="226"/>
      <c r="GRF743" s="226"/>
      <c r="GRG743" s="226"/>
      <c r="GRH743" s="226"/>
      <c r="GRI743" s="226"/>
      <c r="GRJ743" s="226"/>
      <c r="GRK743" s="226"/>
      <c r="GRL743" s="226"/>
      <c r="GRM743" s="226"/>
      <c r="GRN743" s="226"/>
      <c r="GRO743" s="226"/>
      <c r="GRP743" s="226"/>
      <c r="GRQ743" s="226"/>
      <c r="GRR743" s="226"/>
      <c r="GRS743" s="226"/>
      <c r="GRT743" s="226"/>
      <c r="GRU743" s="226"/>
      <c r="GRV743" s="226"/>
      <c r="GRW743" s="226"/>
      <c r="GRX743" s="226"/>
      <c r="GRY743" s="226"/>
      <c r="GRZ743" s="226"/>
      <c r="GSA743" s="226"/>
      <c r="GSB743" s="226"/>
      <c r="GSC743" s="226"/>
      <c r="GSD743" s="226"/>
      <c r="GSE743" s="226"/>
      <c r="GSF743" s="226"/>
      <c r="GSG743" s="226"/>
      <c r="GSH743" s="226"/>
      <c r="GSI743" s="226"/>
      <c r="GSJ743" s="226"/>
      <c r="GSK743" s="226"/>
      <c r="GSL743" s="226"/>
      <c r="GSM743" s="226"/>
      <c r="GSN743" s="226"/>
      <c r="GSO743" s="226"/>
      <c r="GSP743" s="226"/>
      <c r="GSQ743" s="226"/>
      <c r="GSR743" s="226"/>
      <c r="GSS743" s="226"/>
      <c r="GST743" s="226"/>
      <c r="GSU743" s="226"/>
      <c r="GSV743" s="226"/>
      <c r="GSW743" s="226"/>
      <c r="GSX743" s="226"/>
      <c r="GSY743" s="226"/>
      <c r="GSZ743" s="226"/>
      <c r="GTA743" s="226"/>
      <c r="GTB743" s="226"/>
      <c r="GTC743" s="226"/>
      <c r="GTD743" s="226"/>
      <c r="GTE743" s="226"/>
      <c r="GTF743" s="226"/>
      <c r="GTG743" s="226"/>
      <c r="GTH743" s="226"/>
      <c r="GTI743" s="226"/>
      <c r="GTJ743" s="226"/>
      <c r="GTK743" s="226"/>
      <c r="GTL743" s="226"/>
      <c r="GTM743" s="226"/>
      <c r="GTN743" s="226"/>
      <c r="GTO743" s="226"/>
      <c r="GTP743" s="226"/>
      <c r="GTQ743" s="226"/>
      <c r="GTR743" s="226"/>
      <c r="GTS743" s="226"/>
      <c r="GTT743" s="226"/>
      <c r="GTU743" s="226"/>
      <c r="GTV743" s="226"/>
      <c r="GTW743" s="226"/>
      <c r="GTX743" s="226"/>
      <c r="GTY743" s="226"/>
      <c r="GTZ743" s="226"/>
      <c r="GUA743" s="226"/>
      <c r="GUB743" s="226"/>
      <c r="GUC743" s="226"/>
      <c r="GUD743" s="226"/>
      <c r="GUE743" s="226"/>
      <c r="GUF743" s="226"/>
      <c r="GUG743" s="226"/>
      <c r="GUH743" s="226"/>
      <c r="GUI743" s="226"/>
      <c r="GUJ743" s="226"/>
      <c r="GUK743" s="226"/>
      <c r="GUL743" s="226"/>
      <c r="GUM743" s="226"/>
      <c r="GUN743" s="226"/>
      <c r="GUO743" s="226"/>
      <c r="GUP743" s="226"/>
      <c r="GUQ743" s="226"/>
      <c r="GUR743" s="226"/>
      <c r="GUS743" s="226"/>
      <c r="GUT743" s="226"/>
      <c r="GUU743" s="226"/>
      <c r="GUV743" s="226"/>
      <c r="GUW743" s="226"/>
      <c r="GUX743" s="226"/>
      <c r="GUY743" s="226"/>
      <c r="GUZ743" s="226"/>
      <c r="GVA743" s="226"/>
      <c r="GVB743" s="226"/>
      <c r="GVC743" s="226"/>
      <c r="GVD743" s="226"/>
      <c r="GVE743" s="226"/>
      <c r="GVF743" s="226"/>
      <c r="GVG743" s="226"/>
      <c r="GVH743" s="226"/>
      <c r="GVI743" s="226"/>
      <c r="GVJ743" s="226"/>
      <c r="GVK743" s="226"/>
      <c r="GVL743" s="226"/>
      <c r="GVM743" s="226"/>
      <c r="GVN743" s="226"/>
      <c r="GVO743" s="226"/>
      <c r="GVP743" s="226"/>
      <c r="GVQ743" s="226"/>
      <c r="GVR743" s="226"/>
      <c r="GVS743" s="226"/>
      <c r="GVT743" s="226"/>
      <c r="GVU743" s="226"/>
      <c r="GVV743" s="226"/>
      <c r="GVW743" s="226"/>
      <c r="GVX743" s="226"/>
      <c r="GVY743" s="226"/>
      <c r="GVZ743" s="226"/>
      <c r="GWA743" s="226"/>
      <c r="GWB743" s="226"/>
      <c r="GWC743" s="226"/>
      <c r="GWD743" s="226"/>
      <c r="GWE743" s="226"/>
      <c r="GWF743" s="226"/>
      <c r="GWG743" s="226"/>
      <c r="GWH743" s="226"/>
      <c r="GWI743" s="226"/>
      <c r="GWJ743" s="226"/>
      <c r="GWK743" s="226"/>
      <c r="GWL743" s="226"/>
      <c r="GWM743" s="226"/>
      <c r="GWN743" s="226"/>
      <c r="GWO743" s="226"/>
      <c r="GWP743" s="226"/>
      <c r="GWQ743" s="226"/>
      <c r="GWR743" s="226"/>
      <c r="GWS743" s="226"/>
      <c r="GWT743" s="226"/>
      <c r="GWU743" s="226"/>
      <c r="GWV743" s="226"/>
      <c r="GWW743" s="226"/>
      <c r="GWX743" s="226"/>
      <c r="GWY743" s="226"/>
      <c r="GWZ743" s="226"/>
      <c r="GXA743" s="226"/>
      <c r="GXB743" s="226"/>
      <c r="GXC743" s="226"/>
      <c r="GXD743" s="226"/>
      <c r="GXE743" s="226"/>
      <c r="GXF743" s="226"/>
      <c r="GXG743" s="226"/>
      <c r="GXH743" s="226"/>
      <c r="GXI743" s="226"/>
      <c r="GXJ743" s="226"/>
      <c r="GXK743" s="226"/>
      <c r="GXL743" s="226"/>
      <c r="GXM743" s="226"/>
      <c r="GXN743" s="226"/>
      <c r="GXO743" s="226"/>
      <c r="GXP743" s="226"/>
      <c r="GXQ743" s="226"/>
      <c r="GXR743" s="226"/>
      <c r="GXS743" s="226"/>
      <c r="GXT743" s="226"/>
      <c r="GXU743" s="226"/>
      <c r="GXV743" s="226"/>
      <c r="GXW743" s="226"/>
      <c r="GXX743" s="226"/>
      <c r="GXY743" s="226"/>
      <c r="GXZ743" s="226"/>
      <c r="GYA743" s="226"/>
      <c r="GYB743" s="226"/>
      <c r="GYC743" s="226"/>
      <c r="GYD743" s="226"/>
      <c r="GYE743" s="226"/>
      <c r="GYF743" s="226"/>
      <c r="GYG743" s="226"/>
      <c r="GYH743" s="226"/>
      <c r="GYI743" s="226"/>
      <c r="GYJ743" s="226"/>
      <c r="GYK743" s="226"/>
      <c r="GYL743" s="226"/>
      <c r="GYM743" s="226"/>
      <c r="GYN743" s="226"/>
      <c r="GYO743" s="226"/>
      <c r="GYP743" s="226"/>
      <c r="GYQ743" s="226"/>
      <c r="GYR743" s="226"/>
      <c r="GYS743" s="226"/>
      <c r="GYT743" s="226"/>
      <c r="GYU743" s="226"/>
      <c r="GYV743" s="226"/>
      <c r="GYW743" s="226"/>
      <c r="GYX743" s="226"/>
      <c r="GYY743" s="226"/>
      <c r="GYZ743" s="226"/>
      <c r="GZA743" s="226"/>
      <c r="GZB743" s="226"/>
      <c r="GZC743" s="226"/>
      <c r="GZD743" s="226"/>
      <c r="GZE743" s="226"/>
      <c r="GZF743" s="226"/>
      <c r="GZG743" s="226"/>
      <c r="GZH743" s="226"/>
      <c r="GZI743" s="226"/>
      <c r="GZJ743" s="226"/>
      <c r="GZK743" s="226"/>
      <c r="GZL743" s="226"/>
      <c r="GZM743" s="226"/>
      <c r="GZN743" s="226"/>
      <c r="GZO743" s="226"/>
      <c r="GZP743" s="226"/>
      <c r="GZQ743" s="226"/>
      <c r="GZR743" s="226"/>
      <c r="GZS743" s="226"/>
      <c r="GZT743" s="226"/>
      <c r="GZU743" s="226"/>
      <c r="GZV743" s="226"/>
      <c r="GZW743" s="226"/>
      <c r="GZX743" s="226"/>
      <c r="GZY743" s="226"/>
      <c r="GZZ743" s="226"/>
      <c r="HAA743" s="226"/>
      <c r="HAB743" s="226"/>
      <c r="HAC743" s="226"/>
      <c r="HAD743" s="226"/>
      <c r="HAE743" s="226"/>
      <c r="HAF743" s="226"/>
      <c r="HAG743" s="226"/>
      <c r="HAH743" s="226"/>
      <c r="HAI743" s="226"/>
      <c r="HAJ743" s="226"/>
      <c r="HAK743" s="226"/>
      <c r="HAL743" s="226"/>
      <c r="HAM743" s="226"/>
      <c r="HAN743" s="226"/>
      <c r="HAO743" s="226"/>
      <c r="HAP743" s="226"/>
      <c r="HAQ743" s="226"/>
      <c r="HAR743" s="226"/>
      <c r="HAS743" s="226"/>
      <c r="HAT743" s="226"/>
      <c r="HAU743" s="226"/>
      <c r="HAV743" s="226"/>
      <c r="HAW743" s="226"/>
      <c r="HAX743" s="226"/>
      <c r="HAY743" s="226"/>
      <c r="HAZ743" s="226"/>
      <c r="HBA743" s="226"/>
      <c r="HBB743" s="226"/>
      <c r="HBC743" s="226"/>
      <c r="HBD743" s="226"/>
      <c r="HBE743" s="226"/>
      <c r="HBF743" s="226"/>
      <c r="HBG743" s="226"/>
      <c r="HBH743" s="226"/>
      <c r="HBI743" s="226"/>
      <c r="HBJ743" s="226"/>
      <c r="HBK743" s="226"/>
      <c r="HBL743" s="226"/>
      <c r="HBM743" s="226"/>
      <c r="HBN743" s="226"/>
      <c r="HBO743" s="226"/>
      <c r="HBP743" s="226"/>
      <c r="HBQ743" s="226"/>
      <c r="HBR743" s="226"/>
      <c r="HBS743" s="226"/>
      <c r="HBT743" s="226"/>
      <c r="HBU743" s="226"/>
      <c r="HBV743" s="226"/>
      <c r="HBW743" s="226"/>
      <c r="HBX743" s="226"/>
      <c r="HBY743" s="226"/>
      <c r="HBZ743" s="226"/>
      <c r="HCA743" s="226"/>
      <c r="HCB743" s="226"/>
      <c r="HCC743" s="226"/>
      <c r="HCD743" s="226"/>
      <c r="HCE743" s="226"/>
      <c r="HCF743" s="226"/>
      <c r="HCG743" s="226"/>
      <c r="HCH743" s="226"/>
      <c r="HCI743" s="226"/>
      <c r="HCJ743" s="226"/>
      <c r="HCK743" s="226"/>
      <c r="HCL743" s="226"/>
      <c r="HCM743" s="226"/>
      <c r="HCN743" s="226"/>
      <c r="HCO743" s="226"/>
      <c r="HCP743" s="226"/>
      <c r="HCQ743" s="226"/>
      <c r="HCR743" s="226"/>
      <c r="HCS743" s="226"/>
      <c r="HCT743" s="226"/>
      <c r="HCU743" s="226"/>
      <c r="HCV743" s="226"/>
      <c r="HCW743" s="226"/>
      <c r="HCX743" s="226"/>
      <c r="HCY743" s="226"/>
      <c r="HCZ743" s="226"/>
      <c r="HDA743" s="226"/>
      <c r="HDB743" s="226"/>
      <c r="HDC743" s="226"/>
      <c r="HDD743" s="226"/>
      <c r="HDE743" s="226"/>
      <c r="HDF743" s="226"/>
      <c r="HDG743" s="226"/>
      <c r="HDH743" s="226"/>
      <c r="HDI743" s="226"/>
      <c r="HDJ743" s="226"/>
      <c r="HDK743" s="226"/>
      <c r="HDL743" s="226"/>
      <c r="HDM743" s="226"/>
      <c r="HDN743" s="226"/>
      <c r="HDO743" s="226"/>
      <c r="HDP743" s="226"/>
      <c r="HDQ743" s="226"/>
      <c r="HDR743" s="226"/>
      <c r="HDS743" s="226"/>
      <c r="HDT743" s="226"/>
      <c r="HDU743" s="226"/>
      <c r="HDV743" s="226"/>
      <c r="HDW743" s="226"/>
      <c r="HDX743" s="226"/>
      <c r="HDY743" s="226"/>
      <c r="HDZ743" s="226"/>
      <c r="HEA743" s="226"/>
      <c r="HEB743" s="226"/>
      <c r="HEC743" s="226"/>
      <c r="HED743" s="226"/>
      <c r="HEE743" s="226"/>
      <c r="HEF743" s="226"/>
      <c r="HEG743" s="226"/>
      <c r="HEH743" s="226"/>
      <c r="HEI743" s="226"/>
      <c r="HEJ743" s="226"/>
      <c r="HEK743" s="226"/>
      <c r="HEL743" s="226"/>
      <c r="HEM743" s="226"/>
      <c r="HEN743" s="226"/>
      <c r="HEO743" s="226"/>
      <c r="HEP743" s="226"/>
      <c r="HEQ743" s="226"/>
      <c r="HER743" s="226"/>
      <c r="HES743" s="226"/>
      <c r="HET743" s="226"/>
      <c r="HEU743" s="226"/>
      <c r="HEV743" s="226"/>
      <c r="HEW743" s="226"/>
      <c r="HEX743" s="226"/>
      <c r="HEY743" s="226"/>
      <c r="HEZ743" s="226"/>
      <c r="HFA743" s="226"/>
      <c r="HFB743" s="226"/>
      <c r="HFC743" s="226"/>
      <c r="HFD743" s="226"/>
      <c r="HFE743" s="226"/>
      <c r="HFF743" s="226"/>
      <c r="HFG743" s="226"/>
      <c r="HFH743" s="226"/>
      <c r="HFI743" s="226"/>
      <c r="HFJ743" s="226"/>
      <c r="HFK743" s="226"/>
      <c r="HFL743" s="226"/>
      <c r="HFM743" s="226"/>
      <c r="HFN743" s="226"/>
      <c r="HFO743" s="226"/>
      <c r="HFP743" s="226"/>
      <c r="HFQ743" s="226"/>
      <c r="HFR743" s="226"/>
      <c r="HFS743" s="226"/>
      <c r="HFT743" s="226"/>
      <c r="HFU743" s="226"/>
      <c r="HFV743" s="226"/>
      <c r="HFW743" s="226"/>
      <c r="HFX743" s="226"/>
      <c r="HFY743" s="226"/>
      <c r="HFZ743" s="226"/>
      <c r="HGA743" s="226"/>
      <c r="HGB743" s="226"/>
      <c r="HGC743" s="226"/>
      <c r="HGD743" s="226"/>
      <c r="HGE743" s="226"/>
      <c r="HGF743" s="226"/>
      <c r="HGG743" s="226"/>
      <c r="HGH743" s="226"/>
      <c r="HGI743" s="226"/>
      <c r="HGJ743" s="226"/>
      <c r="HGK743" s="226"/>
      <c r="HGL743" s="226"/>
      <c r="HGM743" s="226"/>
      <c r="HGN743" s="226"/>
      <c r="HGO743" s="226"/>
      <c r="HGP743" s="226"/>
      <c r="HGQ743" s="226"/>
      <c r="HGR743" s="226"/>
      <c r="HGS743" s="226"/>
      <c r="HGT743" s="226"/>
      <c r="HGU743" s="226"/>
      <c r="HGV743" s="226"/>
      <c r="HGW743" s="226"/>
      <c r="HGX743" s="226"/>
      <c r="HGY743" s="226"/>
      <c r="HGZ743" s="226"/>
      <c r="HHA743" s="226"/>
      <c r="HHB743" s="226"/>
      <c r="HHC743" s="226"/>
      <c r="HHD743" s="226"/>
      <c r="HHE743" s="226"/>
      <c r="HHF743" s="226"/>
      <c r="HHG743" s="226"/>
      <c r="HHH743" s="226"/>
      <c r="HHI743" s="226"/>
      <c r="HHJ743" s="226"/>
      <c r="HHK743" s="226"/>
      <c r="HHL743" s="226"/>
      <c r="HHM743" s="226"/>
      <c r="HHN743" s="226"/>
      <c r="HHO743" s="226"/>
      <c r="HHP743" s="226"/>
      <c r="HHQ743" s="226"/>
      <c r="HHR743" s="226"/>
      <c r="HHS743" s="226"/>
      <c r="HHT743" s="226"/>
      <c r="HHU743" s="226"/>
      <c r="HHV743" s="226"/>
      <c r="HHW743" s="226"/>
      <c r="HHX743" s="226"/>
      <c r="HHY743" s="226"/>
      <c r="HHZ743" s="226"/>
      <c r="HIA743" s="226"/>
      <c r="HIB743" s="226"/>
      <c r="HIC743" s="226"/>
      <c r="HID743" s="226"/>
      <c r="HIE743" s="226"/>
      <c r="HIF743" s="226"/>
      <c r="HIG743" s="226"/>
      <c r="HIH743" s="226"/>
      <c r="HII743" s="226"/>
      <c r="HIJ743" s="226"/>
      <c r="HIK743" s="226"/>
      <c r="HIL743" s="226"/>
      <c r="HIM743" s="226"/>
      <c r="HIN743" s="226"/>
      <c r="HIO743" s="226"/>
      <c r="HIP743" s="226"/>
      <c r="HIQ743" s="226"/>
      <c r="HIR743" s="226"/>
      <c r="HIS743" s="226"/>
      <c r="HIT743" s="226"/>
      <c r="HIU743" s="226"/>
      <c r="HIV743" s="226"/>
      <c r="HIW743" s="226"/>
      <c r="HIX743" s="226"/>
      <c r="HIY743" s="226"/>
      <c r="HIZ743" s="226"/>
      <c r="HJA743" s="226"/>
      <c r="HJB743" s="226"/>
      <c r="HJC743" s="226"/>
      <c r="HJD743" s="226"/>
      <c r="HJE743" s="226"/>
      <c r="HJF743" s="226"/>
      <c r="HJG743" s="226"/>
      <c r="HJH743" s="226"/>
      <c r="HJI743" s="226"/>
      <c r="HJJ743" s="226"/>
      <c r="HJK743" s="226"/>
      <c r="HJL743" s="226"/>
      <c r="HJM743" s="226"/>
      <c r="HJN743" s="226"/>
      <c r="HJO743" s="226"/>
      <c r="HJP743" s="226"/>
      <c r="HJQ743" s="226"/>
      <c r="HJR743" s="226"/>
      <c r="HJS743" s="226"/>
      <c r="HJT743" s="226"/>
      <c r="HJU743" s="226"/>
      <c r="HJV743" s="226"/>
      <c r="HJW743" s="226"/>
      <c r="HJX743" s="226"/>
      <c r="HJY743" s="226"/>
      <c r="HJZ743" s="226"/>
      <c r="HKA743" s="226"/>
      <c r="HKB743" s="226"/>
      <c r="HKC743" s="226"/>
      <c r="HKD743" s="226"/>
      <c r="HKE743" s="226"/>
      <c r="HKF743" s="226"/>
      <c r="HKG743" s="226"/>
      <c r="HKH743" s="226"/>
      <c r="HKI743" s="226"/>
      <c r="HKJ743" s="226"/>
      <c r="HKK743" s="226"/>
      <c r="HKL743" s="226"/>
      <c r="HKM743" s="226"/>
      <c r="HKN743" s="226"/>
      <c r="HKO743" s="226"/>
      <c r="HKP743" s="226"/>
      <c r="HKQ743" s="226"/>
      <c r="HKR743" s="226"/>
      <c r="HKS743" s="226"/>
      <c r="HKT743" s="226"/>
      <c r="HKU743" s="226"/>
      <c r="HKV743" s="226"/>
      <c r="HKW743" s="226"/>
      <c r="HKX743" s="226"/>
      <c r="HKY743" s="226"/>
      <c r="HKZ743" s="226"/>
      <c r="HLA743" s="226"/>
      <c r="HLB743" s="226"/>
      <c r="HLC743" s="226"/>
      <c r="HLD743" s="226"/>
      <c r="HLE743" s="226"/>
      <c r="HLF743" s="226"/>
      <c r="HLG743" s="226"/>
      <c r="HLH743" s="226"/>
      <c r="HLI743" s="226"/>
      <c r="HLJ743" s="226"/>
      <c r="HLK743" s="226"/>
      <c r="HLL743" s="226"/>
      <c r="HLM743" s="226"/>
      <c r="HLN743" s="226"/>
      <c r="HLO743" s="226"/>
      <c r="HLP743" s="226"/>
      <c r="HLQ743" s="226"/>
      <c r="HLR743" s="226"/>
      <c r="HLS743" s="226"/>
      <c r="HLT743" s="226"/>
      <c r="HLU743" s="226"/>
      <c r="HLV743" s="226"/>
      <c r="HLW743" s="226"/>
      <c r="HLX743" s="226"/>
      <c r="HLY743" s="226"/>
      <c r="HLZ743" s="226"/>
      <c r="HMA743" s="226"/>
      <c r="HMB743" s="226"/>
      <c r="HMC743" s="226"/>
      <c r="HMD743" s="226"/>
      <c r="HME743" s="226"/>
      <c r="HMF743" s="226"/>
      <c r="HMG743" s="226"/>
      <c r="HMH743" s="226"/>
      <c r="HMI743" s="226"/>
      <c r="HMJ743" s="226"/>
      <c r="HMK743" s="226"/>
      <c r="HML743" s="226"/>
      <c r="HMM743" s="226"/>
      <c r="HMN743" s="226"/>
      <c r="HMO743" s="226"/>
      <c r="HMP743" s="226"/>
      <c r="HMQ743" s="226"/>
      <c r="HMR743" s="226"/>
      <c r="HMS743" s="226"/>
      <c r="HMT743" s="226"/>
      <c r="HMU743" s="226"/>
      <c r="HMV743" s="226"/>
      <c r="HMW743" s="226"/>
      <c r="HMX743" s="226"/>
      <c r="HMY743" s="226"/>
      <c r="HMZ743" s="226"/>
      <c r="HNA743" s="226"/>
      <c r="HNB743" s="226"/>
      <c r="HNC743" s="226"/>
      <c r="HND743" s="226"/>
      <c r="HNE743" s="226"/>
      <c r="HNF743" s="226"/>
      <c r="HNG743" s="226"/>
      <c r="HNH743" s="226"/>
      <c r="HNI743" s="226"/>
      <c r="HNJ743" s="226"/>
      <c r="HNK743" s="226"/>
      <c r="HNL743" s="226"/>
      <c r="HNM743" s="226"/>
      <c r="HNN743" s="226"/>
      <c r="HNO743" s="226"/>
      <c r="HNP743" s="226"/>
      <c r="HNQ743" s="226"/>
      <c r="HNR743" s="226"/>
      <c r="HNS743" s="226"/>
      <c r="HNT743" s="226"/>
      <c r="HNU743" s="226"/>
      <c r="HNV743" s="226"/>
      <c r="HNW743" s="226"/>
      <c r="HNX743" s="226"/>
      <c r="HNY743" s="226"/>
      <c r="HNZ743" s="226"/>
      <c r="HOA743" s="226"/>
      <c r="HOB743" s="226"/>
      <c r="HOC743" s="226"/>
      <c r="HOD743" s="226"/>
      <c r="HOE743" s="226"/>
      <c r="HOF743" s="226"/>
      <c r="HOG743" s="226"/>
      <c r="HOH743" s="226"/>
      <c r="HOI743" s="226"/>
      <c r="HOJ743" s="226"/>
      <c r="HOK743" s="226"/>
      <c r="HOL743" s="226"/>
      <c r="HOM743" s="226"/>
      <c r="HON743" s="226"/>
      <c r="HOO743" s="226"/>
      <c r="HOP743" s="226"/>
      <c r="HOQ743" s="226"/>
      <c r="HOR743" s="226"/>
      <c r="HOS743" s="226"/>
      <c r="HOT743" s="226"/>
      <c r="HOU743" s="226"/>
      <c r="HOV743" s="226"/>
      <c r="HOW743" s="226"/>
      <c r="HOX743" s="226"/>
      <c r="HOY743" s="226"/>
      <c r="HOZ743" s="226"/>
      <c r="HPA743" s="226"/>
      <c r="HPB743" s="226"/>
      <c r="HPC743" s="226"/>
      <c r="HPD743" s="226"/>
      <c r="HPE743" s="226"/>
      <c r="HPF743" s="226"/>
      <c r="HPG743" s="226"/>
      <c r="HPH743" s="226"/>
      <c r="HPI743" s="226"/>
      <c r="HPJ743" s="226"/>
      <c r="HPK743" s="226"/>
      <c r="HPL743" s="226"/>
      <c r="HPM743" s="226"/>
      <c r="HPN743" s="226"/>
      <c r="HPO743" s="226"/>
      <c r="HPP743" s="226"/>
      <c r="HPQ743" s="226"/>
      <c r="HPR743" s="226"/>
      <c r="HPS743" s="226"/>
      <c r="HPT743" s="226"/>
      <c r="HPU743" s="226"/>
      <c r="HPV743" s="226"/>
      <c r="HPW743" s="226"/>
      <c r="HPX743" s="226"/>
      <c r="HPY743" s="226"/>
      <c r="HPZ743" s="226"/>
      <c r="HQA743" s="226"/>
      <c r="HQB743" s="226"/>
      <c r="HQC743" s="226"/>
      <c r="HQD743" s="226"/>
      <c r="HQE743" s="226"/>
      <c r="HQF743" s="226"/>
      <c r="HQG743" s="226"/>
      <c r="HQH743" s="226"/>
      <c r="HQI743" s="226"/>
      <c r="HQJ743" s="226"/>
      <c r="HQK743" s="226"/>
      <c r="HQL743" s="226"/>
      <c r="HQM743" s="226"/>
      <c r="HQN743" s="226"/>
      <c r="HQO743" s="226"/>
      <c r="HQP743" s="226"/>
      <c r="HQQ743" s="226"/>
      <c r="HQR743" s="226"/>
      <c r="HQS743" s="226"/>
      <c r="HQT743" s="226"/>
      <c r="HQU743" s="226"/>
      <c r="HQV743" s="226"/>
      <c r="HQW743" s="226"/>
      <c r="HQX743" s="226"/>
      <c r="HQY743" s="226"/>
      <c r="HQZ743" s="226"/>
      <c r="HRA743" s="226"/>
      <c r="HRB743" s="226"/>
      <c r="HRC743" s="226"/>
      <c r="HRD743" s="226"/>
      <c r="HRE743" s="226"/>
      <c r="HRF743" s="226"/>
      <c r="HRG743" s="226"/>
      <c r="HRH743" s="226"/>
      <c r="HRI743" s="226"/>
      <c r="HRJ743" s="226"/>
      <c r="HRK743" s="226"/>
      <c r="HRL743" s="226"/>
      <c r="HRM743" s="226"/>
      <c r="HRN743" s="226"/>
      <c r="HRO743" s="226"/>
      <c r="HRP743" s="226"/>
      <c r="HRQ743" s="226"/>
      <c r="HRR743" s="226"/>
      <c r="HRS743" s="226"/>
      <c r="HRT743" s="226"/>
      <c r="HRU743" s="226"/>
      <c r="HRV743" s="226"/>
      <c r="HRW743" s="226"/>
      <c r="HRX743" s="226"/>
      <c r="HRY743" s="226"/>
      <c r="HRZ743" s="226"/>
      <c r="HSA743" s="226"/>
      <c r="HSB743" s="226"/>
      <c r="HSC743" s="226"/>
      <c r="HSD743" s="226"/>
      <c r="HSE743" s="226"/>
      <c r="HSF743" s="226"/>
      <c r="HSG743" s="226"/>
      <c r="HSH743" s="226"/>
      <c r="HSI743" s="226"/>
      <c r="HSJ743" s="226"/>
      <c r="HSK743" s="226"/>
      <c r="HSL743" s="226"/>
      <c r="HSM743" s="226"/>
      <c r="HSN743" s="226"/>
      <c r="HSO743" s="226"/>
      <c r="HSP743" s="226"/>
      <c r="HSQ743" s="226"/>
      <c r="HSR743" s="226"/>
      <c r="HSS743" s="226"/>
      <c r="HST743" s="226"/>
      <c r="HSU743" s="226"/>
      <c r="HSV743" s="226"/>
      <c r="HSW743" s="226"/>
      <c r="HSX743" s="226"/>
      <c r="HSY743" s="226"/>
      <c r="HSZ743" s="226"/>
      <c r="HTA743" s="226"/>
      <c r="HTB743" s="226"/>
      <c r="HTC743" s="226"/>
      <c r="HTD743" s="226"/>
      <c r="HTE743" s="226"/>
      <c r="HTF743" s="226"/>
      <c r="HTG743" s="226"/>
      <c r="HTH743" s="226"/>
      <c r="HTI743" s="226"/>
      <c r="HTJ743" s="226"/>
      <c r="HTK743" s="226"/>
      <c r="HTL743" s="226"/>
      <c r="HTM743" s="226"/>
      <c r="HTN743" s="226"/>
      <c r="HTO743" s="226"/>
      <c r="HTP743" s="226"/>
      <c r="HTQ743" s="226"/>
      <c r="HTR743" s="226"/>
      <c r="HTS743" s="226"/>
      <c r="HTT743" s="226"/>
      <c r="HTU743" s="226"/>
      <c r="HTV743" s="226"/>
      <c r="HTW743" s="226"/>
      <c r="HTX743" s="226"/>
      <c r="HTY743" s="226"/>
      <c r="HTZ743" s="226"/>
      <c r="HUA743" s="226"/>
      <c r="HUB743" s="226"/>
      <c r="HUC743" s="226"/>
      <c r="HUD743" s="226"/>
      <c r="HUE743" s="226"/>
      <c r="HUF743" s="226"/>
      <c r="HUG743" s="226"/>
      <c r="HUH743" s="226"/>
      <c r="HUI743" s="226"/>
      <c r="HUJ743" s="226"/>
      <c r="HUK743" s="226"/>
      <c r="HUL743" s="226"/>
      <c r="HUM743" s="226"/>
      <c r="HUN743" s="226"/>
      <c r="HUO743" s="226"/>
      <c r="HUP743" s="226"/>
      <c r="HUQ743" s="226"/>
      <c r="HUR743" s="226"/>
      <c r="HUS743" s="226"/>
      <c r="HUT743" s="226"/>
      <c r="HUU743" s="226"/>
      <c r="HUV743" s="226"/>
      <c r="HUW743" s="226"/>
      <c r="HUX743" s="226"/>
      <c r="HUY743" s="226"/>
      <c r="HUZ743" s="226"/>
      <c r="HVA743" s="226"/>
      <c r="HVB743" s="226"/>
      <c r="HVC743" s="226"/>
      <c r="HVD743" s="226"/>
      <c r="HVE743" s="226"/>
      <c r="HVF743" s="226"/>
      <c r="HVG743" s="226"/>
      <c r="HVH743" s="226"/>
      <c r="HVI743" s="226"/>
      <c r="HVJ743" s="226"/>
      <c r="HVK743" s="226"/>
      <c r="HVL743" s="226"/>
      <c r="HVM743" s="226"/>
      <c r="HVN743" s="226"/>
      <c r="HVO743" s="226"/>
      <c r="HVP743" s="226"/>
      <c r="HVQ743" s="226"/>
      <c r="HVR743" s="226"/>
      <c r="HVS743" s="226"/>
      <c r="HVT743" s="226"/>
      <c r="HVU743" s="226"/>
      <c r="HVV743" s="226"/>
      <c r="HVW743" s="226"/>
      <c r="HVX743" s="226"/>
      <c r="HVY743" s="226"/>
      <c r="HVZ743" s="226"/>
      <c r="HWA743" s="226"/>
      <c r="HWB743" s="226"/>
      <c r="HWC743" s="226"/>
      <c r="HWD743" s="226"/>
      <c r="HWE743" s="226"/>
      <c r="HWF743" s="226"/>
      <c r="HWG743" s="226"/>
      <c r="HWH743" s="226"/>
      <c r="HWI743" s="226"/>
      <c r="HWJ743" s="226"/>
      <c r="HWK743" s="226"/>
      <c r="HWL743" s="226"/>
      <c r="HWM743" s="226"/>
      <c r="HWN743" s="226"/>
      <c r="HWO743" s="226"/>
      <c r="HWP743" s="226"/>
      <c r="HWQ743" s="226"/>
      <c r="HWR743" s="226"/>
      <c r="HWS743" s="226"/>
      <c r="HWT743" s="226"/>
      <c r="HWU743" s="226"/>
      <c r="HWV743" s="226"/>
      <c r="HWW743" s="226"/>
      <c r="HWX743" s="226"/>
      <c r="HWY743" s="226"/>
      <c r="HWZ743" s="226"/>
      <c r="HXA743" s="226"/>
      <c r="HXB743" s="226"/>
      <c r="HXC743" s="226"/>
      <c r="HXD743" s="226"/>
      <c r="HXE743" s="226"/>
      <c r="HXF743" s="226"/>
      <c r="HXG743" s="226"/>
      <c r="HXH743" s="226"/>
      <c r="HXI743" s="226"/>
      <c r="HXJ743" s="226"/>
      <c r="HXK743" s="226"/>
      <c r="HXL743" s="226"/>
      <c r="HXM743" s="226"/>
      <c r="HXN743" s="226"/>
      <c r="HXO743" s="226"/>
      <c r="HXP743" s="226"/>
      <c r="HXQ743" s="226"/>
      <c r="HXR743" s="226"/>
      <c r="HXS743" s="226"/>
      <c r="HXT743" s="226"/>
      <c r="HXU743" s="226"/>
      <c r="HXV743" s="226"/>
      <c r="HXW743" s="226"/>
      <c r="HXX743" s="226"/>
      <c r="HXY743" s="226"/>
      <c r="HXZ743" s="226"/>
      <c r="HYA743" s="226"/>
      <c r="HYB743" s="226"/>
      <c r="HYC743" s="226"/>
      <c r="HYD743" s="226"/>
      <c r="HYE743" s="226"/>
      <c r="HYF743" s="226"/>
      <c r="HYG743" s="226"/>
      <c r="HYH743" s="226"/>
      <c r="HYI743" s="226"/>
      <c r="HYJ743" s="226"/>
      <c r="HYK743" s="226"/>
      <c r="HYL743" s="226"/>
      <c r="HYM743" s="226"/>
      <c r="HYN743" s="226"/>
      <c r="HYO743" s="226"/>
      <c r="HYP743" s="226"/>
      <c r="HYQ743" s="226"/>
      <c r="HYR743" s="226"/>
      <c r="HYS743" s="226"/>
      <c r="HYT743" s="226"/>
      <c r="HYU743" s="226"/>
      <c r="HYV743" s="226"/>
      <c r="HYW743" s="226"/>
      <c r="HYX743" s="226"/>
      <c r="HYY743" s="226"/>
      <c r="HYZ743" s="226"/>
      <c r="HZA743" s="226"/>
      <c r="HZB743" s="226"/>
      <c r="HZC743" s="226"/>
      <c r="HZD743" s="226"/>
      <c r="HZE743" s="226"/>
      <c r="HZF743" s="226"/>
      <c r="HZG743" s="226"/>
      <c r="HZH743" s="226"/>
      <c r="HZI743" s="226"/>
      <c r="HZJ743" s="226"/>
      <c r="HZK743" s="226"/>
      <c r="HZL743" s="226"/>
      <c r="HZM743" s="226"/>
      <c r="HZN743" s="226"/>
      <c r="HZO743" s="226"/>
      <c r="HZP743" s="226"/>
      <c r="HZQ743" s="226"/>
      <c r="HZR743" s="226"/>
      <c r="HZS743" s="226"/>
      <c r="HZT743" s="226"/>
      <c r="HZU743" s="226"/>
      <c r="HZV743" s="226"/>
      <c r="HZW743" s="226"/>
      <c r="HZX743" s="226"/>
      <c r="HZY743" s="226"/>
      <c r="HZZ743" s="226"/>
      <c r="IAA743" s="226"/>
      <c r="IAB743" s="226"/>
      <c r="IAC743" s="226"/>
      <c r="IAD743" s="226"/>
      <c r="IAE743" s="226"/>
      <c r="IAF743" s="226"/>
      <c r="IAG743" s="226"/>
      <c r="IAH743" s="226"/>
      <c r="IAI743" s="226"/>
      <c r="IAJ743" s="226"/>
      <c r="IAK743" s="226"/>
      <c r="IAL743" s="226"/>
      <c r="IAM743" s="226"/>
      <c r="IAN743" s="226"/>
      <c r="IAO743" s="226"/>
      <c r="IAP743" s="226"/>
      <c r="IAQ743" s="226"/>
      <c r="IAR743" s="226"/>
      <c r="IAS743" s="226"/>
      <c r="IAT743" s="226"/>
      <c r="IAU743" s="226"/>
      <c r="IAV743" s="226"/>
      <c r="IAW743" s="226"/>
      <c r="IAX743" s="226"/>
      <c r="IAY743" s="226"/>
      <c r="IAZ743" s="226"/>
      <c r="IBA743" s="226"/>
      <c r="IBB743" s="226"/>
      <c r="IBC743" s="226"/>
      <c r="IBD743" s="226"/>
      <c r="IBE743" s="226"/>
      <c r="IBF743" s="226"/>
      <c r="IBG743" s="226"/>
      <c r="IBH743" s="226"/>
      <c r="IBI743" s="226"/>
      <c r="IBJ743" s="226"/>
      <c r="IBK743" s="226"/>
      <c r="IBL743" s="226"/>
      <c r="IBM743" s="226"/>
      <c r="IBN743" s="226"/>
      <c r="IBO743" s="226"/>
      <c r="IBP743" s="226"/>
      <c r="IBQ743" s="226"/>
      <c r="IBR743" s="226"/>
      <c r="IBS743" s="226"/>
      <c r="IBT743" s="226"/>
      <c r="IBU743" s="226"/>
      <c r="IBV743" s="226"/>
      <c r="IBW743" s="226"/>
      <c r="IBX743" s="226"/>
      <c r="IBY743" s="226"/>
      <c r="IBZ743" s="226"/>
      <c r="ICA743" s="226"/>
      <c r="ICB743" s="226"/>
      <c r="ICC743" s="226"/>
      <c r="ICD743" s="226"/>
      <c r="ICE743" s="226"/>
      <c r="ICF743" s="226"/>
      <c r="ICG743" s="226"/>
      <c r="ICH743" s="226"/>
      <c r="ICI743" s="226"/>
      <c r="ICJ743" s="226"/>
      <c r="ICK743" s="226"/>
      <c r="ICL743" s="226"/>
      <c r="ICM743" s="226"/>
      <c r="ICN743" s="226"/>
      <c r="ICO743" s="226"/>
      <c r="ICP743" s="226"/>
      <c r="ICQ743" s="226"/>
      <c r="ICR743" s="226"/>
      <c r="ICS743" s="226"/>
      <c r="ICT743" s="226"/>
      <c r="ICU743" s="226"/>
      <c r="ICV743" s="226"/>
      <c r="ICW743" s="226"/>
      <c r="ICX743" s="226"/>
      <c r="ICY743" s="226"/>
      <c r="ICZ743" s="226"/>
      <c r="IDA743" s="226"/>
      <c r="IDB743" s="226"/>
      <c r="IDC743" s="226"/>
      <c r="IDD743" s="226"/>
      <c r="IDE743" s="226"/>
      <c r="IDF743" s="226"/>
      <c r="IDG743" s="226"/>
      <c r="IDH743" s="226"/>
      <c r="IDI743" s="226"/>
      <c r="IDJ743" s="226"/>
      <c r="IDK743" s="226"/>
      <c r="IDL743" s="226"/>
      <c r="IDM743" s="226"/>
      <c r="IDN743" s="226"/>
      <c r="IDO743" s="226"/>
      <c r="IDP743" s="226"/>
      <c r="IDQ743" s="226"/>
      <c r="IDR743" s="226"/>
      <c r="IDS743" s="226"/>
      <c r="IDT743" s="226"/>
      <c r="IDU743" s="226"/>
      <c r="IDV743" s="226"/>
      <c r="IDW743" s="226"/>
      <c r="IDX743" s="226"/>
      <c r="IDY743" s="226"/>
      <c r="IDZ743" s="226"/>
      <c r="IEA743" s="226"/>
      <c r="IEB743" s="226"/>
      <c r="IEC743" s="226"/>
      <c r="IED743" s="226"/>
      <c r="IEE743" s="226"/>
      <c r="IEF743" s="226"/>
      <c r="IEG743" s="226"/>
      <c r="IEH743" s="226"/>
      <c r="IEI743" s="226"/>
      <c r="IEJ743" s="226"/>
      <c r="IEK743" s="226"/>
      <c r="IEL743" s="226"/>
      <c r="IEM743" s="226"/>
      <c r="IEN743" s="226"/>
      <c r="IEO743" s="226"/>
      <c r="IEP743" s="226"/>
      <c r="IEQ743" s="226"/>
      <c r="IER743" s="226"/>
      <c r="IES743" s="226"/>
      <c r="IET743" s="226"/>
      <c r="IEU743" s="226"/>
      <c r="IEV743" s="226"/>
      <c r="IEW743" s="226"/>
      <c r="IEX743" s="226"/>
      <c r="IEY743" s="226"/>
      <c r="IEZ743" s="226"/>
      <c r="IFA743" s="226"/>
      <c r="IFB743" s="226"/>
      <c r="IFC743" s="226"/>
      <c r="IFD743" s="226"/>
      <c r="IFE743" s="226"/>
      <c r="IFF743" s="226"/>
      <c r="IFG743" s="226"/>
      <c r="IFH743" s="226"/>
      <c r="IFI743" s="226"/>
      <c r="IFJ743" s="226"/>
      <c r="IFK743" s="226"/>
      <c r="IFL743" s="226"/>
      <c r="IFM743" s="226"/>
      <c r="IFN743" s="226"/>
      <c r="IFO743" s="226"/>
      <c r="IFP743" s="226"/>
      <c r="IFQ743" s="226"/>
      <c r="IFR743" s="226"/>
      <c r="IFS743" s="226"/>
      <c r="IFT743" s="226"/>
      <c r="IFU743" s="226"/>
      <c r="IFV743" s="226"/>
      <c r="IFW743" s="226"/>
      <c r="IFX743" s="226"/>
      <c r="IFY743" s="226"/>
      <c r="IFZ743" s="226"/>
      <c r="IGA743" s="226"/>
      <c r="IGB743" s="226"/>
      <c r="IGC743" s="226"/>
      <c r="IGD743" s="226"/>
      <c r="IGE743" s="226"/>
      <c r="IGF743" s="226"/>
      <c r="IGG743" s="226"/>
      <c r="IGH743" s="226"/>
      <c r="IGI743" s="226"/>
      <c r="IGJ743" s="226"/>
      <c r="IGK743" s="226"/>
      <c r="IGL743" s="226"/>
      <c r="IGM743" s="226"/>
      <c r="IGN743" s="226"/>
      <c r="IGO743" s="226"/>
      <c r="IGP743" s="226"/>
      <c r="IGQ743" s="226"/>
      <c r="IGR743" s="226"/>
      <c r="IGS743" s="226"/>
      <c r="IGT743" s="226"/>
      <c r="IGU743" s="226"/>
      <c r="IGV743" s="226"/>
      <c r="IGW743" s="226"/>
      <c r="IGX743" s="226"/>
      <c r="IGY743" s="226"/>
      <c r="IGZ743" s="226"/>
      <c r="IHA743" s="226"/>
      <c r="IHB743" s="226"/>
      <c r="IHC743" s="226"/>
      <c r="IHD743" s="226"/>
      <c r="IHE743" s="226"/>
      <c r="IHF743" s="226"/>
      <c r="IHG743" s="226"/>
      <c r="IHH743" s="226"/>
      <c r="IHI743" s="226"/>
      <c r="IHJ743" s="226"/>
      <c r="IHK743" s="226"/>
      <c r="IHL743" s="226"/>
      <c r="IHM743" s="226"/>
      <c r="IHN743" s="226"/>
      <c r="IHO743" s="226"/>
      <c r="IHP743" s="226"/>
      <c r="IHQ743" s="226"/>
      <c r="IHR743" s="226"/>
      <c r="IHS743" s="226"/>
      <c r="IHT743" s="226"/>
      <c r="IHU743" s="226"/>
      <c r="IHV743" s="226"/>
      <c r="IHW743" s="226"/>
      <c r="IHX743" s="226"/>
      <c r="IHY743" s="226"/>
      <c r="IHZ743" s="226"/>
      <c r="IIA743" s="226"/>
      <c r="IIB743" s="226"/>
      <c r="IIC743" s="226"/>
      <c r="IID743" s="226"/>
      <c r="IIE743" s="226"/>
      <c r="IIF743" s="226"/>
      <c r="IIG743" s="226"/>
      <c r="IIH743" s="226"/>
      <c r="III743" s="226"/>
      <c r="IIJ743" s="226"/>
      <c r="IIK743" s="226"/>
      <c r="IIL743" s="226"/>
      <c r="IIM743" s="226"/>
      <c r="IIN743" s="226"/>
      <c r="IIO743" s="226"/>
      <c r="IIP743" s="226"/>
      <c r="IIQ743" s="226"/>
      <c r="IIR743" s="226"/>
      <c r="IIS743" s="226"/>
      <c r="IIT743" s="226"/>
      <c r="IIU743" s="226"/>
      <c r="IIV743" s="226"/>
      <c r="IIW743" s="226"/>
      <c r="IIX743" s="226"/>
      <c r="IIY743" s="226"/>
      <c r="IIZ743" s="226"/>
      <c r="IJA743" s="226"/>
      <c r="IJB743" s="226"/>
      <c r="IJC743" s="226"/>
      <c r="IJD743" s="226"/>
      <c r="IJE743" s="226"/>
      <c r="IJF743" s="226"/>
      <c r="IJG743" s="226"/>
      <c r="IJH743" s="226"/>
      <c r="IJI743" s="226"/>
      <c r="IJJ743" s="226"/>
      <c r="IJK743" s="226"/>
      <c r="IJL743" s="226"/>
      <c r="IJM743" s="226"/>
      <c r="IJN743" s="226"/>
      <c r="IJO743" s="226"/>
      <c r="IJP743" s="226"/>
      <c r="IJQ743" s="226"/>
      <c r="IJR743" s="226"/>
      <c r="IJS743" s="226"/>
      <c r="IJT743" s="226"/>
      <c r="IJU743" s="226"/>
      <c r="IJV743" s="226"/>
      <c r="IJW743" s="226"/>
      <c r="IJX743" s="226"/>
      <c r="IJY743" s="226"/>
      <c r="IJZ743" s="226"/>
      <c r="IKA743" s="226"/>
      <c r="IKB743" s="226"/>
      <c r="IKC743" s="226"/>
      <c r="IKD743" s="226"/>
      <c r="IKE743" s="226"/>
      <c r="IKF743" s="226"/>
      <c r="IKG743" s="226"/>
      <c r="IKH743" s="226"/>
      <c r="IKI743" s="226"/>
      <c r="IKJ743" s="226"/>
      <c r="IKK743" s="226"/>
      <c r="IKL743" s="226"/>
      <c r="IKM743" s="226"/>
      <c r="IKN743" s="226"/>
      <c r="IKO743" s="226"/>
      <c r="IKP743" s="226"/>
      <c r="IKQ743" s="226"/>
      <c r="IKR743" s="226"/>
      <c r="IKS743" s="226"/>
      <c r="IKT743" s="226"/>
      <c r="IKU743" s="226"/>
      <c r="IKV743" s="226"/>
      <c r="IKW743" s="226"/>
      <c r="IKX743" s="226"/>
      <c r="IKY743" s="226"/>
      <c r="IKZ743" s="226"/>
      <c r="ILA743" s="226"/>
      <c r="ILB743" s="226"/>
      <c r="ILC743" s="226"/>
      <c r="ILD743" s="226"/>
      <c r="ILE743" s="226"/>
      <c r="ILF743" s="226"/>
      <c r="ILG743" s="226"/>
      <c r="ILH743" s="226"/>
      <c r="ILI743" s="226"/>
      <c r="ILJ743" s="226"/>
      <c r="ILK743" s="226"/>
      <c r="ILL743" s="226"/>
      <c r="ILM743" s="226"/>
      <c r="ILN743" s="226"/>
      <c r="ILO743" s="226"/>
      <c r="ILP743" s="226"/>
      <c r="ILQ743" s="226"/>
      <c r="ILR743" s="226"/>
      <c r="ILS743" s="226"/>
      <c r="ILT743" s="226"/>
      <c r="ILU743" s="226"/>
      <c r="ILV743" s="226"/>
      <c r="ILW743" s="226"/>
      <c r="ILX743" s="226"/>
      <c r="ILY743" s="226"/>
      <c r="ILZ743" s="226"/>
      <c r="IMA743" s="226"/>
      <c r="IMB743" s="226"/>
      <c r="IMC743" s="226"/>
      <c r="IMD743" s="226"/>
      <c r="IME743" s="226"/>
      <c r="IMF743" s="226"/>
      <c r="IMG743" s="226"/>
      <c r="IMH743" s="226"/>
      <c r="IMI743" s="226"/>
      <c r="IMJ743" s="226"/>
      <c r="IMK743" s="226"/>
      <c r="IML743" s="226"/>
      <c r="IMM743" s="226"/>
      <c r="IMN743" s="226"/>
      <c r="IMO743" s="226"/>
      <c r="IMP743" s="226"/>
      <c r="IMQ743" s="226"/>
      <c r="IMR743" s="226"/>
      <c r="IMS743" s="226"/>
      <c r="IMT743" s="226"/>
      <c r="IMU743" s="226"/>
      <c r="IMV743" s="226"/>
      <c r="IMW743" s="226"/>
      <c r="IMX743" s="226"/>
      <c r="IMY743" s="226"/>
      <c r="IMZ743" s="226"/>
      <c r="INA743" s="226"/>
      <c r="INB743" s="226"/>
      <c r="INC743" s="226"/>
      <c r="IND743" s="226"/>
      <c r="INE743" s="226"/>
      <c r="INF743" s="226"/>
      <c r="ING743" s="226"/>
      <c r="INH743" s="226"/>
      <c r="INI743" s="226"/>
      <c r="INJ743" s="226"/>
      <c r="INK743" s="226"/>
      <c r="INL743" s="226"/>
      <c r="INM743" s="226"/>
      <c r="INN743" s="226"/>
      <c r="INO743" s="226"/>
      <c r="INP743" s="226"/>
      <c r="INQ743" s="226"/>
      <c r="INR743" s="226"/>
      <c r="INS743" s="226"/>
      <c r="INT743" s="226"/>
      <c r="INU743" s="226"/>
      <c r="INV743" s="226"/>
      <c r="INW743" s="226"/>
      <c r="INX743" s="226"/>
      <c r="INY743" s="226"/>
      <c r="INZ743" s="226"/>
      <c r="IOA743" s="226"/>
      <c r="IOB743" s="226"/>
      <c r="IOC743" s="226"/>
      <c r="IOD743" s="226"/>
      <c r="IOE743" s="226"/>
      <c r="IOF743" s="226"/>
      <c r="IOG743" s="226"/>
      <c r="IOH743" s="226"/>
      <c r="IOI743" s="226"/>
      <c r="IOJ743" s="226"/>
      <c r="IOK743" s="226"/>
      <c r="IOL743" s="226"/>
      <c r="IOM743" s="226"/>
      <c r="ION743" s="226"/>
      <c r="IOO743" s="226"/>
      <c r="IOP743" s="226"/>
      <c r="IOQ743" s="226"/>
      <c r="IOR743" s="226"/>
      <c r="IOS743" s="226"/>
      <c r="IOT743" s="226"/>
      <c r="IOU743" s="226"/>
      <c r="IOV743" s="226"/>
      <c r="IOW743" s="226"/>
      <c r="IOX743" s="226"/>
      <c r="IOY743" s="226"/>
      <c r="IOZ743" s="226"/>
      <c r="IPA743" s="226"/>
      <c r="IPB743" s="226"/>
      <c r="IPC743" s="226"/>
      <c r="IPD743" s="226"/>
      <c r="IPE743" s="226"/>
      <c r="IPF743" s="226"/>
      <c r="IPG743" s="226"/>
      <c r="IPH743" s="226"/>
      <c r="IPI743" s="226"/>
      <c r="IPJ743" s="226"/>
      <c r="IPK743" s="226"/>
      <c r="IPL743" s="226"/>
      <c r="IPM743" s="226"/>
      <c r="IPN743" s="226"/>
      <c r="IPO743" s="226"/>
      <c r="IPP743" s="226"/>
      <c r="IPQ743" s="226"/>
      <c r="IPR743" s="226"/>
      <c r="IPS743" s="226"/>
      <c r="IPT743" s="226"/>
      <c r="IPU743" s="226"/>
      <c r="IPV743" s="226"/>
      <c r="IPW743" s="226"/>
      <c r="IPX743" s="226"/>
      <c r="IPY743" s="226"/>
      <c r="IPZ743" s="226"/>
      <c r="IQA743" s="226"/>
      <c r="IQB743" s="226"/>
      <c r="IQC743" s="226"/>
      <c r="IQD743" s="226"/>
      <c r="IQE743" s="226"/>
      <c r="IQF743" s="226"/>
      <c r="IQG743" s="226"/>
      <c r="IQH743" s="226"/>
      <c r="IQI743" s="226"/>
      <c r="IQJ743" s="226"/>
      <c r="IQK743" s="226"/>
      <c r="IQL743" s="226"/>
      <c r="IQM743" s="226"/>
      <c r="IQN743" s="226"/>
      <c r="IQO743" s="226"/>
      <c r="IQP743" s="226"/>
      <c r="IQQ743" s="226"/>
      <c r="IQR743" s="226"/>
      <c r="IQS743" s="226"/>
      <c r="IQT743" s="226"/>
      <c r="IQU743" s="226"/>
      <c r="IQV743" s="226"/>
      <c r="IQW743" s="226"/>
      <c r="IQX743" s="226"/>
      <c r="IQY743" s="226"/>
      <c r="IQZ743" s="226"/>
      <c r="IRA743" s="226"/>
      <c r="IRB743" s="226"/>
      <c r="IRC743" s="226"/>
      <c r="IRD743" s="226"/>
      <c r="IRE743" s="226"/>
      <c r="IRF743" s="226"/>
      <c r="IRG743" s="226"/>
      <c r="IRH743" s="226"/>
      <c r="IRI743" s="226"/>
      <c r="IRJ743" s="226"/>
      <c r="IRK743" s="226"/>
      <c r="IRL743" s="226"/>
      <c r="IRM743" s="226"/>
      <c r="IRN743" s="226"/>
      <c r="IRO743" s="226"/>
      <c r="IRP743" s="226"/>
      <c r="IRQ743" s="226"/>
      <c r="IRR743" s="226"/>
      <c r="IRS743" s="226"/>
      <c r="IRT743" s="226"/>
      <c r="IRU743" s="226"/>
      <c r="IRV743" s="226"/>
      <c r="IRW743" s="226"/>
      <c r="IRX743" s="226"/>
      <c r="IRY743" s="226"/>
      <c r="IRZ743" s="226"/>
      <c r="ISA743" s="226"/>
      <c r="ISB743" s="226"/>
      <c r="ISC743" s="226"/>
      <c r="ISD743" s="226"/>
      <c r="ISE743" s="226"/>
      <c r="ISF743" s="226"/>
      <c r="ISG743" s="226"/>
      <c r="ISH743" s="226"/>
      <c r="ISI743" s="226"/>
      <c r="ISJ743" s="226"/>
      <c r="ISK743" s="226"/>
      <c r="ISL743" s="226"/>
      <c r="ISM743" s="226"/>
      <c r="ISN743" s="226"/>
      <c r="ISO743" s="226"/>
      <c r="ISP743" s="226"/>
      <c r="ISQ743" s="226"/>
      <c r="ISR743" s="226"/>
      <c r="ISS743" s="226"/>
      <c r="IST743" s="226"/>
      <c r="ISU743" s="226"/>
      <c r="ISV743" s="226"/>
      <c r="ISW743" s="226"/>
      <c r="ISX743" s="226"/>
      <c r="ISY743" s="226"/>
      <c r="ISZ743" s="226"/>
      <c r="ITA743" s="226"/>
      <c r="ITB743" s="226"/>
      <c r="ITC743" s="226"/>
      <c r="ITD743" s="226"/>
      <c r="ITE743" s="226"/>
      <c r="ITF743" s="226"/>
      <c r="ITG743" s="226"/>
      <c r="ITH743" s="226"/>
      <c r="ITI743" s="226"/>
      <c r="ITJ743" s="226"/>
      <c r="ITK743" s="226"/>
      <c r="ITL743" s="226"/>
      <c r="ITM743" s="226"/>
      <c r="ITN743" s="226"/>
      <c r="ITO743" s="226"/>
      <c r="ITP743" s="226"/>
      <c r="ITQ743" s="226"/>
      <c r="ITR743" s="226"/>
      <c r="ITS743" s="226"/>
      <c r="ITT743" s="226"/>
      <c r="ITU743" s="226"/>
      <c r="ITV743" s="226"/>
      <c r="ITW743" s="226"/>
      <c r="ITX743" s="226"/>
      <c r="ITY743" s="226"/>
      <c r="ITZ743" s="226"/>
      <c r="IUA743" s="226"/>
      <c r="IUB743" s="226"/>
      <c r="IUC743" s="226"/>
      <c r="IUD743" s="226"/>
      <c r="IUE743" s="226"/>
      <c r="IUF743" s="226"/>
      <c r="IUG743" s="226"/>
      <c r="IUH743" s="226"/>
      <c r="IUI743" s="226"/>
      <c r="IUJ743" s="226"/>
      <c r="IUK743" s="226"/>
      <c r="IUL743" s="226"/>
      <c r="IUM743" s="226"/>
      <c r="IUN743" s="226"/>
      <c r="IUO743" s="226"/>
      <c r="IUP743" s="226"/>
      <c r="IUQ743" s="226"/>
      <c r="IUR743" s="226"/>
      <c r="IUS743" s="226"/>
      <c r="IUT743" s="226"/>
      <c r="IUU743" s="226"/>
      <c r="IUV743" s="226"/>
      <c r="IUW743" s="226"/>
      <c r="IUX743" s="226"/>
      <c r="IUY743" s="226"/>
      <c r="IUZ743" s="226"/>
      <c r="IVA743" s="226"/>
      <c r="IVB743" s="226"/>
      <c r="IVC743" s="226"/>
      <c r="IVD743" s="226"/>
      <c r="IVE743" s="226"/>
      <c r="IVF743" s="226"/>
      <c r="IVG743" s="226"/>
      <c r="IVH743" s="226"/>
      <c r="IVI743" s="226"/>
      <c r="IVJ743" s="226"/>
      <c r="IVK743" s="226"/>
      <c r="IVL743" s="226"/>
      <c r="IVM743" s="226"/>
      <c r="IVN743" s="226"/>
      <c r="IVO743" s="226"/>
      <c r="IVP743" s="226"/>
      <c r="IVQ743" s="226"/>
      <c r="IVR743" s="226"/>
      <c r="IVS743" s="226"/>
      <c r="IVT743" s="226"/>
      <c r="IVU743" s="226"/>
      <c r="IVV743" s="226"/>
      <c r="IVW743" s="226"/>
      <c r="IVX743" s="226"/>
      <c r="IVY743" s="226"/>
      <c r="IVZ743" s="226"/>
      <c r="IWA743" s="226"/>
      <c r="IWB743" s="226"/>
      <c r="IWC743" s="226"/>
      <c r="IWD743" s="226"/>
      <c r="IWE743" s="226"/>
      <c r="IWF743" s="226"/>
      <c r="IWG743" s="226"/>
      <c r="IWH743" s="226"/>
      <c r="IWI743" s="226"/>
      <c r="IWJ743" s="226"/>
      <c r="IWK743" s="226"/>
      <c r="IWL743" s="226"/>
      <c r="IWM743" s="226"/>
      <c r="IWN743" s="226"/>
      <c r="IWO743" s="226"/>
      <c r="IWP743" s="226"/>
      <c r="IWQ743" s="226"/>
      <c r="IWR743" s="226"/>
      <c r="IWS743" s="226"/>
      <c r="IWT743" s="226"/>
      <c r="IWU743" s="226"/>
      <c r="IWV743" s="226"/>
      <c r="IWW743" s="226"/>
      <c r="IWX743" s="226"/>
      <c r="IWY743" s="226"/>
      <c r="IWZ743" s="226"/>
      <c r="IXA743" s="226"/>
      <c r="IXB743" s="226"/>
      <c r="IXC743" s="226"/>
      <c r="IXD743" s="226"/>
      <c r="IXE743" s="226"/>
      <c r="IXF743" s="226"/>
      <c r="IXG743" s="226"/>
      <c r="IXH743" s="226"/>
      <c r="IXI743" s="226"/>
      <c r="IXJ743" s="226"/>
      <c r="IXK743" s="226"/>
      <c r="IXL743" s="226"/>
      <c r="IXM743" s="226"/>
      <c r="IXN743" s="226"/>
      <c r="IXO743" s="226"/>
      <c r="IXP743" s="226"/>
      <c r="IXQ743" s="226"/>
      <c r="IXR743" s="226"/>
      <c r="IXS743" s="226"/>
      <c r="IXT743" s="226"/>
      <c r="IXU743" s="226"/>
      <c r="IXV743" s="226"/>
      <c r="IXW743" s="226"/>
      <c r="IXX743" s="226"/>
      <c r="IXY743" s="226"/>
      <c r="IXZ743" s="226"/>
      <c r="IYA743" s="226"/>
      <c r="IYB743" s="226"/>
      <c r="IYC743" s="226"/>
      <c r="IYD743" s="226"/>
      <c r="IYE743" s="226"/>
      <c r="IYF743" s="226"/>
      <c r="IYG743" s="226"/>
      <c r="IYH743" s="226"/>
      <c r="IYI743" s="226"/>
      <c r="IYJ743" s="226"/>
      <c r="IYK743" s="226"/>
      <c r="IYL743" s="226"/>
      <c r="IYM743" s="226"/>
      <c r="IYN743" s="226"/>
      <c r="IYO743" s="226"/>
      <c r="IYP743" s="226"/>
      <c r="IYQ743" s="226"/>
      <c r="IYR743" s="226"/>
      <c r="IYS743" s="226"/>
      <c r="IYT743" s="226"/>
      <c r="IYU743" s="226"/>
      <c r="IYV743" s="226"/>
      <c r="IYW743" s="226"/>
      <c r="IYX743" s="226"/>
      <c r="IYY743" s="226"/>
      <c r="IYZ743" s="226"/>
      <c r="IZA743" s="226"/>
      <c r="IZB743" s="226"/>
      <c r="IZC743" s="226"/>
      <c r="IZD743" s="226"/>
      <c r="IZE743" s="226"/>
      <c r="IZF743" s="226"/>
      <c r="IZG743" s="226"/>
      <c r="IZH743" s="226"/>
      <c r="IZI743" s="226"/>
      <c r="IZJ743" s="226"/>
      <c r="IZK743" s="226"/>
      <c r="IZL743" s="226"/>
      <c r="IZM743" s="226"/>
      <c r="IZN743" s="226"/>
      <c r="IZO743" s="226"/>
      <c r="IZP743" s="226"/>
      <c r="IZQ743" s="226"/>
      <c r="IZR743" s="226"/>
      <c r="IZS743" s="226"/>
      <c r="IZT743" s="226"/>
      <c r="IZU743" s="226"/>
      <c r="IZV743" s="226"/>
      <c r="IZW743" s="226"/>
      <c r="IZX743" s="226"/>
      <c r="IZY743" s="226"/>
      <c r="IZZ743" s="226"/>
      <c r="JAA743" s="226"/>
      <c r="JAB743" s="226"/>
      <c r="JAC743" s="226"/>
      <c r="JAD743" s="226"/>
      <c r="JAE743" s="226"/>
      <c r="JAF743" s="226"/>
      <c r="JAG743" s="226"/>
      <c r="JAH743" s="226"/>
      <c r="JAI743" s="226"/>
      <c r="JAJ743" s="226"/>
      <c r="JAK743" s="226"/>
      <c r="JAL743" s="226"/>
      <c r="JAM743" s="226"/>
      <c r="JAN743" s="226"/>
      <c r="JAO743" s="226"/>
      <c r="JAP743" s="226"/>
      <c r="JAQ743" s="226"/>
      <c r="JAR743" s="226"/>
      <c r="JAS743" s="226"/>
      <c r="JAT743" s="226"/>
      <c r="JAU743" s="226"/>
      <c r="JAV743" s="226"/>
      <c r="JAW743" s="226"/>
      <c r="JAX743" s="226"/>
      <c r="JAY743" s="226"/>
      <c r="JAZ743" s="226"/>
      <c r="JBA743" s="226"/>
      <c r="JBB743" s="226"/>
      <c r="JBC743" s="226"/>
      <c r="JBD743" s="226"/>
      <c r="JBE743" s="226"/>
      <c r="JBF743" s="226"/>
      <c r="JBG743" s="226"/>
      <c r="JBH743" s="226"/>
      <c r="JBI743" s="226"/>
      <c r="JBJ743" s="226"/>
      <c r="JBK743" s="226"/>
      <c r="JBL743" s="226"/>
      <c r="JBM743" s="226"/>
      <c r="JBN743" s="226"/>
      <c r="JBO743" s="226"/>
      <c r="JBP743" s="226"/>
      <c r="JBQ743" s="226"/>
      <c r="JBR743" s="226"/>
      <c r="JBS743" s="226"/>
      <c r="JBT743" s="226"/>
      <c r="JBU743" s="226"/>
      <c r="JBV743" s="226"/>
      <c r="JBW743" s="226"/>
      <c r="JBX743" s="226"/>
      <c r="JBY743" s="226"/>
      <c r="JBZ743" s="226"/>
      <c r="JCA743" s="226"/>
      <c r="JCB743" s="226"/>
      <c r="JCC743" s="226"/>
      <c r="JCD743" s="226"/>
      <c r="JCE743" s="226"/>
      <c r="JCF743" s="226"/>
      <c r="JCG743" s="226"/>
      <c r="JCH743" s="226"/>
      <c r="JCI743" s="226"/>
      <c r="JCJ743" s="226"/>
      <c r="JCK743" s="226"/>
      <c r="JCL743" s="226"/>
      <c r="JCM743" s="226"/>
      <c r="JCN743" s="226"/>
      <c r="JCO743" s="226"/>
      <c r="JCP743" s="226"/>
      <c r="JCQ743" s="226"/>
      <c r="JCR743" s="226"/>
      <c r="JCS743" s="226"/>
      <c r="JCT743" s="226"/>
      <c r="JCU743" s="226"/>
      <c r="JCV743" s="226"/>
      <c r="JCW743" s="226"/>
      <c r="JCX743" s="226"/>
      <c r="JCY743" s="226"/>
      <c r="JCZ743" s="226"/>
      <c r="JDA743" s="226"/>
      <c r="JDB743" s="226"/>
      <c r="JDC743" s="226"/>
      <c r="JDD743" s="226"/>
      <c r="JDE743" s="226"/>
      <c r="JDF743" s="226"/>
      <c r="JDG743" s="226"/>
      <c r="JDH743" s="226"/>
      <c r="JDI743" s="226"/>
      <c r="JDJ743" s="226"/>
      <c r="JDK743" s="226"/>
      <c r="JDL743" s="226"/>
      <c r="JDM743" s="226"/>
      <c r="JDN743" s="226"/>
      <c r="JDO743" s="226"/>
      <c r="JDP743" s="226"/>
      <c r="JDQ743" s="226"/>
      <c r="JDR743" s="226"/>
      <c r="JDS743" s="226"/>
      <c r="JDT743" s="226"/>
      <c r="JDU743" s="226"/>
      <c r="JDV743" s="226"/>
      <c r="JDW743" s="226"/>
      <c r="JDX743" s="226"/>
      <c r="JDY743" s="226"/>
      <c r="JDZ743" s="226"/>
      <c r="JEA743" s="226"/>
      <c r="JEB743" s="226"/>
      <c r="JEC743" s="226"/>
      <c r="JED743" s="226"/>
      <c r="JEE743" s="226"/>
      <c r="JEF743" s="226"/>
      <c r="JEG743" s="226"/>
      <c r="JEH743" s="226"/>
      <c r="JEI743" s="226"/>
      <c r="JEJ743" s="226"/>
      <c r="JEK743" s="226"/>
      <c r="JEL743" s="226"/>
      <c r="JEM743" s="226"/>
      <c r="JEN743" s="226"/>
      <c r="JEO743" s="226"/>
      <c r="JEP743" s="226"/>
      <c r="JEQ743" s="226"/>
      <c r="JER743" s="226"/>
      <c r="JES743" s="226"/>
      <c r="JET743" s="226"/>
      <c r="JEU743" s="226"/>
      <c r="JEV743" s="226"/>
      <c r="JEW743" s="226"/>
      <c r="JEX743" s="226"/>
      <c r="JEY743" s="226"/>
      <c r="JEZ743" s="226"/>
      <c r="JFA743" s="226"/>
      <c r="JFB743" s="226"/>
      <c r="JFC743" s="226"/>
      <c r="JFD743" s="226"/>
      <c r="JFE743" s="226"/>
      <c r="JFF743" s="226"/>
      <c r="JFG743" s="226"/>
      <c r="JFH743" s="226"/>
      <c r="JFI743" s="226"/>
      <c r="JFJ743" s="226"/>
      <c r="JFK743" s="226"/>
      <c r="JFL743" s="226"/>
      <c r="JFM743" s="226"/>
      <c r="JFN743" s="226"/>
      <c r="JFO743" s="226"/>
      <c r="JFP743" s="226"/>
      <c r="JFQ743" s="226"/>
      <c r="JFR743" s="226"/>
      <c r="JFS743" s="226"/>
      <c r="JFT743" s="226"/>
      <c r="JFU743" s="226"/>
      <c r="JFV743" s="226"/>
      <c r="JFW743" s="226"/>
      <c r="JFX743" s="226"/>
      <c r="JFY743" s="226"/>
      <c r="JFZ743" s="226"/>
      <c r="JGA743" s="226"/>
      <c r="JGB743" s="226"/>
      <c r="JGC743" s="226"/>
      <c r="JGD743" s="226"/>
      <c r="JGE743" s="226"/>
      <c r="JGF743" s="226"/>
      <c r="JGG743" s="226"/>
      <c r="JGH743" s="226"/>
      <c r="JGI743" s="226"/>
      <c r="JGJ743" s="226"/>
      <c r="JGK743" s="226"/>
      <c r="JGL743" s="226"/>
      <c r="JGM743" s="226"/>
      <c r="JGN743" s="226"/>
      <c r="JGO743" s="226"/>
      <c r="JGP743" s="226"/>
      <c r="JGQ743" s="226"/>
      <c r="JGR743" s="226"/>
      <c r="JGS743" s="226"/>
      <c r="JGT743" s="226"/>
      <c r="JGU743" s="226"/>
      <c r="JGV743" s="226"/>
      <c r="JGW743" s="226"/>
      <c r="JGX743" s="226"/>
      <c r="JGY743" s="226"/>
      <c r="JGZ743" s="226"/>
      <c r="JHA743" s="226"/>
      <c r="JHB743" s="226"/>
      <c r="JHC743" s="226"/>
      <c r="JHD743" s="226"/>
      <c r="JHE743" s="226"/>
      <c r="JHF743" s="226"/>
      <c r="JHG743" s="226"/>
      <c r="JHH743" s="226"/>
      <c r="JHI743" s="226"/>
      <c r="JHJ743" s="226"/>
      <c r="JHK743" s="226"/>
      <c r="JHL743" s="226"/>
      <c r="JHM743" s="226"/>
      <c r="JHN743" s="226"/>
      <c r="JHO743" s="226"/>
      <c r="JHP743" s="226"/>
      <c r="JHQ743" s="226"/>
      <c r="JHR743" s="226"/>
      <c r="JHS743" s="226"/>
      <c r="JHT743" s="226"/>
      <c r="JHU743" s="226"/>
      <c r="JHV743" s="226"/>
      <c r="JHW743" s="226"/>
      <c r="JHX743" s="226"/>
      <c r="JHY743" s="226"/>
      <c r="JHZ743" s="226"/>
      <c r="JIA743" s="226"/>
      <c r="JIB743" s="226"/>
      <c r="JIC743" s="226"/>
      <c r="JID743" s="226"/>
      <c r="JIE743" s="226"/>
      <c r="JIF743" s="226"/>
      <c r="JIG743" s="226"/>
      <c r="JIH743" s="226"/>
      <c r="JII743" s="226"/>
      <c r="JIJ743" s="226"/>
      <c r="JIK743" s="226"/>
      <c r="JIL743" s="226"/>
      <c r="JIM743" s="226"/>
      <c r="JIN743" s="226"/>
      <c r="JIO743" s="226"/>
      <c r="JIP743" s="226"/>
      <c r="JIQ743" s="226"/>
      <c r="JIR743" s="226"/>
      <c r="JIS743" s="226"/>
      <c r="JIT743" s="226"/>
      <c r="JIU743" s="226"/>
      <c r="JIV743" s="226"/>
      <c r="JIW743" s="226"/>
      <c r="JIX743" s="226"/>
      <c r="JIY743" s="226"/>
      <c r="JIZ743" s="226"/>
      <c r="JJA743" s="226"/>
      <c r="JJB743" s="226"/>
      <c r="JJC743" s="226"/>
      <c r="JJD743" s="226"/>
      <c r="JJE743" s="226"/>
      <c r="JJF743" s="226"/>
      <c r="JJG743" s="226"/>
      <c r="JJH743" s="226"/>
      <c r="JJI743" s="226"/>
      <c r="JJJ743" s="226"/>
      <c r="JJK743" s="226"/>
      <c r="JJL743" s="226"/>
      <c r="JJM743" s="226"/>
      <c r="JJN743" s="226"/>
      <c r="JJO743" s="226"/>
      <c r="JJP743" s="226"/>
      <c r="JJQ743" s="226"/>
      <c r="JJR743" s="226"/>
      <c r="JJS743" s="226"/>
      <c r="JJT743" s="226"/>
      <c r="JJU743" s="226"/>
      <c r="JJV743" s="226"/>
      <c r="JJW743" s="226"/>
      <c r="JJX743" s="226"/>
      <c r="JJY743" s="226"/>
      <c r="JJZ743" s="226"/>
      <c r="JKA743" s="226"/>
      <c r="JKB743" s="226"/>
      <c r="JKC743" s="226"/>
      <c r="JKD743" s="226"/>
      <c r="JKE743" s="226"/>
      <c r="JKF743" s="226"/>
      <c r="JKG743" s="226"/>
      <c r="JKH743" s="226"/>
      <c r="JKI743" s="226"/>
      <c r="JKJ743" s="226"/>
      <c r="JKK743" s="226"/>
      <c r="JKL743" s="226"/>
      <c r="JKM743" s="226"/>
      <c r="JKN743" s="226"/>
      <c r="JKO743" s="226"/>
      <c r="JKP743" s="226"/>
      <c r="JKQ743" s="226"/>
      <c r="JKR743" s="226"/>
      <c r="JKS743" s="226"/>
      <c r="JKT743" s="226"/>
      <c r="JKU743" s="226"/>
      <c r="JKV743" s="226"/>
      <c r="JKW743" s="226"/>
      <c r="JKX743" s="226"/>
      <c r="JKY743" s="226"/>
      <c r="JKZ743" s="226"/>
      <c r="JLA743" s="226"/>
      <c r="JLB743" s="226"/>
      <c r="JLC743" s="226"/>
      <c r="JLD743" s="226"/>
      <c r="JLE743" s="226"/>
      <c r="JLF743" s="226"/>
      <c r="JLG743" s="226"/>
      <c r="JLH743" s="226"/>
      <c r="JLI743" s="226"/>
      <c r="JLJ743" s="226"/>
      <c r="JLK743" s="226"/>
      <c r="JLL743" s="226"/>
      <c r="JLM743" s="226"/>
      <c r="JLN743" s="226"/>
      <c r="JLO743" s="226"/>
      <c r="JLP743" s="226"/>
      <c r="JLQ743" s="226"/>
      <c r="JLR743" s="226"/>
      <c r="JLS743" s="226"/>
      <c r="JLT743" s="226"/>
      <c r="JLU743" s="226"/>
      <c r="JLV743" s="226"/>
      <c r="JLW743" s="226"/>
      <c r="JLX743" s="226"/>
      <c r="JLY743" s="226"/>
      <c r="JLZ743" s="226"/>
      <c r="JMA743" s="226"/>
      <c r="JMB743" s="226"/>
      <c r="JMC743" s="226"/>
      <c r="JMD743" s="226"/>
      <c r="JME743" s="226"/>
      <c r="JMF743" s="226"/>
      <c r="JMG743" s="226"/>
      <c r="JMH743" s="226"/>
      <c r="JMI743" s="226"/>
      <c r="JMJ743" s="226"/>
      <c r="JMK743" s="226"/>
      <c r="JML743" s="226"/>
      <c r="JMM743" s="226"/>
      <c r="JMN743" s="226"/>
      <c r="JMO743" s="226"/>
      <c r="JMP743" s="226"/>
      <c r="JMQ743" s="226"/>
      <c r="JMR743" s="226"/>
      <c r="JMS743" s="226"/>
      <c r="JMT743" s="226"/>
      <c r="JMU743" s="226"/>
      <c r="JMV743" s="226"/>
      <c r="JMW743" s="226"/>
      <c r="JMX743" s="226"/>
      <c r="JMY743" s="226"/>
      <c r="JMZ743" s="226"/>
      <c r="JNA743" s="226"/>
      <c r="JNB743" s="226"/>
      <c r="JNC743" s="226"/>
      <c r="JND743" s="226"/>
      <c r="JNE743" s="226"/>
      <c r="JNF743" s="226"/>
      <c r="JNG743" s="226"/>
      <c r="JNH743" s="226"/>
      <c r="JNI743" s="226"/>
      <c r="JNJ743" s="226"/>
      <c r="JNK743" s="226"/>
      <c r="JNL743" s="226"/>
      <c r="JNM743" s="226"/>
      <c r="JNN743" s="226"/>
      <c r="JNO743" s="226"/>
      <c r="JNP743" s="226"/>
      <c r="JNQ743" s="226"/>
      <c r="JNR743" s="226"/>
      <c r="JNS743" s="226"/>
      <c r="JNT743" s="226"/>
      <c r="JNU743" s="226"/>
      <c r="JNV743" s="226"/>
      <c r="JNW743" s="226"/>
      <c r="JNX743" s="226"/>
      <c r="JNY743" s="226"/>
      <c r="JNZ743" s="226"/>
      <c r="JOA743" s="226"/>
      <c r="JOB743" s="226"/>
      <c r="JOC743" s="226"/>
      <c r="JOD743" s="226"/>
      <c r="JOE743" s="226"/>
      <c r="JOF743" s="226"/>
      <c r="JOG743" s="226"/>
      <c r="JOH743" s="226"/>
      <c r="JOI743" s="226"/>
      <c r="JOJ743" s="226"/>
      <c r="JOK743" s="226"/>
      <c r="JOL743" s="226"/>
      <c r="JOM743" s="226"/>
      <c r="JON743" s="226"/>
      <c r="JOO743" s="226"/>
      <c r="JOP743" s="226"/>
      <c r="JOQ743" s="226"/>
      <c r="JOR743" s="226"/>
      <c r="JOS743" s="226"/>
      <c r="JOT743" s="226"/>
      <c r="JOU743" s="226"/>
      <c r="JOV743" s="226"/>
      <c r="JOW743" s="226"/>
      <c r="JOX743" s="226"/>
      <c r="JOY743" s="226"/>
      <c r="JOZ743" s="226"/>
      <c r="JPA743" s="226"/>
      <c r="JPB743" s="226"/>
      <c r="JPC743" s="226"/>
      <c r="JPD743" s="226"/>
      <c r="JPE743" s="226"/>
      <c r="JPF743" s="226"/>
      <c r="JPG743" s="226"/>
      <c r="JPH743" s="226"/>
      <c r="JPI743" s="226"/>
      <c r="JPJ743" s="226"/>
      <c r="JPK743" s="226"/>
      <c r="JPL743" s="226"/>
      <c r="JPM743" s="226"/>
      <c r="JPN743" s="226"/>
      <c r="JPO743" s="226"/>
      <c r="JPP743" s="226"/>
      <c r="JPQ743" s="226"/>
      <c r="JPR743" s="226"/>
      <c r="JPS743" s="226"/>
      <c r="JPT743" s="226"/>
      <c r="JPU743" s="226"/>
      <c r="JPV743" s="226"/>
      <c r="JPW743" s="226"/>
      <c r="JPX743" s="226"/>
      <c r="JPY743" s="226"/>
      <c r="JPZ743" s="226"/>
      <c r="JQA743" s="226"/>
      <c r="JQB743" s="226"/>
      <c r="JQC743" s="226"/>
      <c r="JQD743" s="226"/>
      <c r="JQE743" s="226"/>
      <c r="JQF743" s="226"/>
      <c r="JQG743" s="226"/>
      <c r="JQH743" s="226"/>
      <c r="JQI743" s="226"/>
      <c r="JQJ743" s="226"/>
      <c r="JQK743" s="226"/>
      <c r="JQL743" s="226"/>
      <c r="JQM743" s="226"/>
      <c r="JQN743" s="226"/>
      <c r="JQO743" s="226"/>
      <c r="JQP743" s="226"/>
      <c r="JQQ743" s="226"/>
      <c r="JQR743" s="226"/>
      <c r="JQS743" s="226"/>
      <c r="JQT743" s="226"/>
      <c r="JQU743" s="226"/>
      <c r="JQV743" s="226"/>
      <c r="JQW743" s="226"/>
      <c r="JQX743" s="226"/>
      <c r="JQY743" s="226"/>
      <c r="JQZ743" s="226"/>
      <c r="JRA743" s="226"/>
      <c r="JRB743" s="226"/>
      <c r="JRC743" s="226"/>
      <c r="JRD743" s="226"/>
      <c r="JRE743" s="226"/>
      <c r="JRF743" s="226"/>
      <c r="JRG743" s="226"/>
      <c r="JRH743" s="226"/>
      <c r="JRI743" s="226"/>
      <c r="JRJ743" s="226"/>
      <c r="JRK743" s="226"/>
      <c r="JRL743" s="226"/>
      <c r="JRM743" s="226"/>
      <c r="JRN743" s="226"/>
      <c r="JRO743" s="226"/>
      <c r="JRP743" s="226"/>
      <c r="JRQ743" s="226"/>
      <c r="JRR743" s="226"/>
      <c r="JRS743" s="226"/>
      <c r="JRT743" s="226"/>
      <c r="JRU743" s="226"/>
      <c r="JRV743" s="226"/>
      <c r="JRW743" s="226"/>
      <c r="JRX743" s="226"/>
      <c r="JRY743" s="226"/>
      <c r="JRZ743" s="226"/>
      <c r="JSA743" s="226"/>
      <c r="JSB743" s="226"/>
      <c r="JSC743" s="226"/>
      <c r="JSD743" s="226"/>
      <c r="JSE743" s="226"/>
      <c r="JSF743" s="226"/>
      <c r="JSG743" s="226"/>
      <c r="JSH743" s="226"/>
      <c r="JSI743" s="226"/>
      <c r="JSJ743" s="226"/>
      <c r="JSK743" s="226"/>
      <c r="JSL743" s="226"/>
      <c r="JSM743" s="226"/>
      <c r="JSN743" s="226"/>
      <c r="JSO743" s="226"/>
      <c r="JSP743" s="226"/>
      <c r="JSQ743" s="226"/>
      <c r="JSR743" s="226"/>
      <c r="JSS743" s="226"/>
      <c r="JST743" s="226"/>
      <c r="JSU743" s="226"/>
      <c r="JSV743" s="226"/>
      <c r="JSW743" s="226"/>
      <c r="JSX743" s="226"/>
      <c r="JSY743" s="226"/>
      <c r="JSZ743" s="226"/>
      <c r="JTA743" s="226"/>
      <c r="JTB743" s="226"/>
      <c r="JTC743" s="226"/>
      <c r="JTD743" s="226"/>
      <c r="JTE743" s="226"/>
      <c r="JTF743" s="226"/>
      <c r="JTG743" s="226"/>
      <c r="JTH743" s="226"/>
      <c r="JTI743" s="226"/>
      <c r="JTJ743" s="226"/>
      <c r="JTK743" s="226"/>
      <c r="JTL743" s="226"/>
      <c r="JTM743" s="226"/>
      <c r="JTN743" s="226"/>
      <c r="JTO743" s="226"/>
      <c r="JTP743" s="226"/>
      <c r="JTQ743" s="226"/>
      <c r="JTR743" s="226"/>
      <c r="JTS743" s="226"/>
      <c r="JTT743" s="226"/>
      <c r="JTU743" s="226"/>
      <c r="JTV743" s="226"/>
      <c r="JTW743" s="226"/>
      <c r="JTX743" s="226"/>
      <c r="JTY743" s="226"/>
      <c r="JTZ743" s="226"/>
      <c r="JUA743" s="226"/>
      <c r="JUB743" s="226"/>
      <c r="JUC743" s="226"/>
      <c r="JUD743" s="226"/>
      <c r="JUE743" s="226"/>
      <c r="JUF743" s="226"/>
      <c r="JUG743" s="226"/>
      <c r="JUH743" s="226"/>
      <c r="JUI743" s="226"/>
      <c r="JUJ743" s="226"/>
      <c r="JUK743" s="226"/>
      <c r="JUL743" s="226"/>
      <c r="JUM743" s="226"/>
      <c r="JUN743" s="226"/>
      <c r="JUO743" s="226"/>
      <c r="JUP743" s="226"/>
      <c r="JUQ743" s="226"/>
      <c r="JUR743" s="226"/>
      <c r="JUS743" s="226"/>
      <c r="JUT743" s="226"/>
      <c r="JUU743" s="226"/>
      <c r="JUV743" s="226"/>
      <c r="JUW743" s="226"/>
      <c r="JUX743" s="226"/>
      <c r="JUY743" s="226"/>
      <c r="JUZ743" s="226"/>
      <c r="JVA743" s="226"/>
      <c r="JVB743" s="226"/>
      <c r="JVC743" s="226"/>
      <c r="JVD743" s="226"/>
      <c r="JVE743" s="226"/>
      <c r="JVF743" s="226"/>
      <c r="JVG743" s="226"/>
      <c r="JVH743" s="226"/>
      <c r="JVI743" s="226"/>
      <c r="JVJ743" s="226"/>
      <c r="JVK743" s="226"/>
      <c r="JVL743" s="226"/>
      <c r="JVM743" s="226"/>
      <c r="JVN743" s="226"/>
      <c r="JVO743" s="226"/>
      <c r="JVP743" s="226"/>
      <c r="JVQ743" s="226"/>
      <c r="JVR743" s="226"/>
      <c r="JVS743" s="226"/>
      <c r="JVT743" s="226"/>
      <c r="JVU743" s="226"/>
      <c r="JVV743" s="226"/>
      <c r="JVW743" s="226"/>
      <c r="JVX743" s="226"/>
      <c r="JVY743" s="226"/>
      <c r="JVZ743" s="226"/>
      <c r="JWA743" s="226"/>
      <c r="JWB743" s="226"/>
      <c r="JWC743" s="226"/>
      <c r="JWD743" s="226"/>
      <c r="JWE743" s="226"/>
      <c r="JWF743" s="226"/>
      <c r="JWG743" s="226"/>
      <c r="JWH743" s="226"/>
      <c r="JWI743" s="226"/>
      <c r="JWJ743" s="226"/>
      <c r="JWK743" s="226"/>
      <c r="JWL743" s="226"/>
      <c r="JWM743" s="226"/>
      <c r="JWN743" s="226"/>
      <c r="JWO743" s="226"/>
      <c r="JWP743" s="226"/>
      <c r="JWQ743" s="226"/>
      <c r="JWR743" s="226"/>
      <c r="JWS743" s="226"/>
      <c r="JWT743" s="226"/>
      <c r="JWU743" s="226"/>
      <c r="JWV743" s="226"/>
      <c r="JWW743" s="226"/>
      <c r="JWX743" s="226"/>
      <c r="JWY743" s="226"/>
      <c r="JWZ743" s="226"/>
      <c r="JXA743" s="226"/>
      <c r="JXB743" s="226"/>
      <c r="JXC743" s="226"/>
      <c r="JXD743" s="226"/>
      <c r="JXE743" s="226"/>
      <c r="JXF743" s="226"/>
      <c r="JXG743" s="226"/>
      <c r="JXH743" s="226"/>
      <c r="JXI743" s="226"/>
      <c r="JXJ743" s="226"/>
      <c r="JXK743" s="226"/>
      <c r="JXL743" s="226"/>
      <c r="JXM743" s="226"/>
      <c r="JXN743" s="226"/>
      <c r="JXO743" s="226"/>
      <c r="JXP743" s="226"/>
      <c r="JXQ743" s="226"/>
      <c r="JXR743" s="226"/>
      <c r="JXS743" s="226"/>
      <c r="JXT743" s="226"/>
      <c r="JXU743" s="226"/>
      <c r="JXV743" s="226"/>
      <c r="JXW743" s="226"/>
      <c r="JXX743" s="226"/>
      <c r="JXY743" s="226"/>
      <c r="JXZ743" s="226"/>
      <c r="JYA743" s="226"/>
      <c r="JYB743" s="226"/>
      <c r="JYC743" s="226"/>
      <c r="JYD743" s="226"/>
      <c r="JYE743" s="226"/>
      <c r="JYF743" s="226"/>
      <c r="JYG743" s="226"/>
      <c r="JYH743" s="226"/>
      <c r="JYI743" s="226"/>
      <c r="JYJ743" s="226"/>
      <c r="JYK743" s="226"/>
      <c r="JYL743" s="226"/>
      <c r="JYM743" s="226"/>
      <c r="JYN743" s="226"/>
      <c r="JYO743" s="226"/>
      <c r="JYP743" s="226"/>
      <c r="JYQ743" s="226"/>
      <c r="JYR743" s="226"/>
      <c r="JYS743" s="226"/>
      <c r="JYT743" s="226"/>
      <c r="JYU743" s="226"/>
      <c r="JYV743" s="226"/>
      <c r="JYW743" s="226"/>
      <c r="JYX743" s="226"/>
      <c r="JYY743" s="226"/>
      <c r="JYZ743" s="226"/>
      <c r="JZA743" s="226"/>
      <c r="JZB743" s="226"/>
      <c r="JZC743" s="226"/>
      <c r="JZD743" s="226"/>
      <c r="JZE743" s="226"/>
      <c r="JZF743" s="226"/>
      <c r="JZG743" s="226"/>
      <c r="JZH743" s="226"/>
      <c r="JZI743" s="226"/>
      <c r="JZJ743" s="226"/>
      <c r="JZK743" s="226"/>
      <c r="JZL743" s="226"/>
      <c r="JZM743" s="226"/>
      <c r="JZN743" s="226"/>
      <c r="JZO743" s="226"/>
      <c r="JZP743" s="226"/>
      <c r="JZQ743" s="226"/>
      <c r="JZR743" s="226"/>
      <c r="JZS743" s="226"/>
      <c r="JZT743" s="226"/>
      <c r="JZU743" s="226"/>
      <c r="JZV743" s="226"/>
      <c r="JZW743" s="226"/>
      <c r="JZX743" s="226"/>
      <c r="JZY743" s="226"/>
      <c r="JZZ743" s="226"/>
      <c r="KAA743" s="226"/>
      <c r="KAB743" s="226"/>
      <c r="KAC743" s="226"/>
      <c r="KAD743" s="226"/>
      <c r="KAE743" s="226"/>
      <c r="KAF743" s="226"/>
      <c r="KAG743" s="226"/>
      <c r="KAH743" s="226"/>
      <c r="KAI743" s="226"/>
      <c r="KAJ743" s="226"/>
      <c r="KAK743" s="226"/>
      <c r="KAL743" s="226"/>
      <c r="KAM743" s="226"/>
      <c r="KAN743" s="226"/>
      <c r="KAO743" s="226"/>
      <c r="KAP743" s="226"/>
      <c r="KAQ743" s="226"/>
      <c r="KAR743" s="226"/>
      <c r="KAS743" s="226"/>
      <c r="KAT743" s="226"/>
      <c r="KAU743" s="226"/>
      <c r="KAV743" s="226"/>
      <c r="KAW743" s="226"/>
      <c r="KAX743" s="226"/>
      <c r="KAY743" s="226"/>
      <c r="KAZ743" s="226"/>
      <c r="KBA743" s="226"/>
      <c r="KBB743" s="226"/>
      <c r="KBC743" s="226"/>
      <c r="KBD743" s="226"/>
      <c r="KBE743" s="226"/>
      <c r="KBF743" s="226"/>
      <c r="KBG743" s="226"/>
      <c r="KBH743" s="226"/>
      <c r="KBI743" s="226"/>
      <c r="KBJ743" s="226"/>
      <c r="KBK743" s="226"/>
      <c r="KBL743" s="226"/>
      <c r="KBM743" s="226"/>
      <c r="KBN743" s="226"/>
      <c r="KBO743" s="226"/>
      <c r="KBP743" s="226"/>
      <c r="KBQ743" s="226"/>
      <c r="KBR743" s="226"/>
      <c r="KBS743" s="226"/>
      <c r="KBT743" s="226"/>
      <c r="KBU743" s="226"/>
      <c r="KBV743" s="226"/>
      <c r="KBW743" s="226"/>
      <c r="KBX743" s="226"/>
      <c r="KBY743" s="226"/>
      <c r="KBZ743" s="226"/>
      <c r="KCA743" s="226"/>
      <c r="KCB743" s="226"/>
      <c r="KCC743" s="226"/>
      <c r="KCD743" s="226"/>
      <c r="KCE743" s="226"/>
      <c r="KCF743" s="226"/>
      <c r="KCG743" s="226"/>
      <c r="KCH743" s="226"/>
      <c r="KCI743" s="226"/>
      <c r="KCJ743" s="226"/>
      <c r="KCK743" s="226"/>
      <c r="KCL743" s="226"/>
      <c r="KCM743" s="226"/>
      <c r="KCN743" s="226"/>
      <c r="KCO743" s="226"/>
      <c r="KCP743" s="226"/>
      <c r="KCQ743" s="226"/>
      <c r="KCR743" s="226"/>
      <c r="KCS743" s="226"/>
      <c r="KCT743" s="226"/>
      <c r="KCU743" s="226"/>
      <c r="KCV743" s="226"/>
      <c r="KCW743" s="226"/>
      <c r="KCX743" s="226"/>
      <c r="KCY743" s="226"/>
      <c r="KCZ743" s="226"/>
      <c r="KDA743" s="226"/>
      <c r="KDB743" s="226"/>
      <c r="KDC743" s="226"/>
      <c r="KDD743" s="226"/>
      <c r="KDE743" s="226"/>
      <c r="KDF743" s="226"/>
      <c r="KDG743" s="226"/>
      <c r="KDH743" s="226"/>
      <c r="KDI743" s="226"/>
      <c r="KDJ743" s="226"/>
      <c r="KDK743" s="226"/>
      <c r="KDL743" s="226"/>
      <c r="KDM743" s="226"/>
      <c r="KDN743" s="226"/>
      <c r="KDO743" s="226"/>
      <c r="KDP743" s="226"/>
      <c r="KDQ743" s="226"/>
      <c r="KDR743" s="226"/>
      <c r="KDS743" s="226"/>
      <c r="KDT743" s="226"/>
      <c r="KDU743" s="226"/>
      <c r="KDV743" s="226"/>
      <c r="KDW743" s="226"/>
      <c r="KDX743" s="226"/>
      <c r="KDY743" s="226"/>
      <c r="KDZ743" s="226"/>
      <c r="KEA743" s="226"/>
      <c r="KEB743" s="226"/>
      <c r="KEC743" s="226"/>
      <c r="KED743" s="226"/>
      <c r="KEE743" s="226"/>
      <c r="KEF743" s="226"/>
      <c r="KEG743" s="226"/>
      <c r="KEH743" s="226"/>
      <c r="KEI743" s="226"/>
      <c r="KEJ743" s="226"/>
      <c r="KEK743" s="226"/>
      <c r="KEL743" s="226"/>
      <c r="KEM743" s="226"/>
      <c r="KEN743" s="226"/>
      <c r="KEO743" s="226"/>
      <c r="KEP743" s="226"/>
      <c r="KEQ743" s="226"/>
      <c r="KER743" s="226"/>
      <c r="KES743" s="226"/>
      <c r="KET743" s="226"/>
      <c r="KEU743" s="226"/>
      <c r="KEV743" s="226"/>
      <c r="KEW743" s="226"/>
      <c r="KEX743" s="226"/>
      <c r="KEY743" s="226"/>
      <c r="KEZ743" s="226"/>
      <c r="KFA743" s="226"/>
      <c r="KFB743" s="226"/>
      <c r="KFC743" s="226"/>
      <c r="KFD743" s="226"/>
      <c r="KFE743" s="226"/>
      <c r="KFF743" s="226"/>
      <c r="KFG743" s="226"/>
      <c r="KFH743" s="226"/>
      <c r="KFI743" s="226"/>
      <c r="KFJ743" s="226"/>
      <c r="KFK743" s="226"/>
      <c r="KFL743" s="226"/>
      <c r="KFM743" s="226"/>
      <c r="KFN743" s="226"/>
      <c r="KFO743" s="226"/>
      <c r="KFP743" s="226"/>
      <c r="KFQ743" s="226"/>
      <c r="KFR743" s="226"/>
      <c r="KFS743" s="226"/>
      <c r="KFT743" s="226"/>
      <c r="KFU743" s="226"/>
      <c r="KFV743" s="226"/>
      <c r="KFW743" s="226"/>
      <c r="KFX743" s="226"/>
      <c r="KFY743" s="226"/>
      <c r="KFZ743" s="226"/>
      <c r="KGA743" s="226"/>
      <c r="KGB743" s="226"/>
      <c r="KGC743" s="226"/>
      <c r="KGD743" s="226"/>
      <c r="KGE743" s="226"/>
      <c r="KGF743" s="226"/>
      <c r="KGG743" s="226"/>
      <c r="KGH743" s="226"/>
      <c r="KGI743" s="226"/>
      <c r="KGJ743" s="226"/>
      <c r="KGK743" s="226"/>
      <c r="KGL743" s="226"/>
      <c r="KGM743" s="226"/>
      <c r="KGN743" s="226"/>
      <c r="KGO743" s="226"/>
      <c r="KGP743" s="226"/>
      <c r="KGQ743" s="226"/>
      <c r="KGR743" s="226"/>
      <c r="KGS743" s="226"/>
      <c r="KGT743" s="226"/>
      <c r="KGU743" s="226"/>
      <c r="KGV743" s="226"/>
      <c r="KGW743" s="226"/>
      <c r="KGX743" s="226"/>
      <c r="KGY743" s="226"/>
      <c r="KGZ743" s="226"/>
      <c r="KHA743" s="226"/>
      <c r="KHB743" s="226"/>
      <c r="KHC743" s="226"/>
      <c r="KHD743" s="226"/>
      <c r="KHE743" s="226"/>
      <c r="KHF743" s="226"/>
      <c r="KHG743" s="226"/>
      <c r="KHH743" s="226"/>
      <c r="KHI743" s="226"/>
      <c r="KHJ743" s="226"/>
      <c r="KHK743" s="226"/>
      <c r="KHL743" s="226"/>
      <c r="KHM743" s="226"/>
      <c r="KHN743" s="226"/>
      <c r="KHO743" s="226"/>
      <c r="KHP743" s="226"/>
      <c r="KHQ743" s="226"/>
      <c r="KHR743" s="226"/>
      <c r="KHS743" s="226"/>
      <c r="KHT743" s="226"/>
      <c r="KHU743" s="226"/>
      <c r="KHV743" s="226"/>
      <c r="KHW743" s="226"/>
      <c r="KHX743" s="226"/>
      <c r="KHY743" s="226"/>
      <c r="KHZ743" s="226"/>
      <c r="KIA743" s="226"/>
      <c r="KIB743" s="226"/>
      <c r="KIC743" s="226"/>
      <c r="KID743" s="226"/>
      <c r="KIE743" s="226"/>
      <c r="KIF743" s="226"/>
      <c r="KIG743" s="226"/>
      <c r="KIH743" s="226"/>
      <c r="KII743" s="226"/>
      <c r="KIJ743" s="226"/>
      <c r="KIK743" s="226"/>
      <c r="KIL743" s="226"/>
      <c r="KIM743" s="226"/>
      <c r="KIN743" s="226"/>
      <c r="KIO743" s="226"/>
      <c r="KIP743" s="226"/>
      <c r="KIQ743" s="226"/>
      <c r="KIR743" s="226"/>
      <c r="KIS743" s="226"/>
      <c r="KIT743" s="226"/>
      <c r="KIU743" s="226"/>
      <c r="KIV743" s="226"/>
      <c r="KIW743" s="226"/>
      <c r="KIX743" s="226"/>
      <c r="KIY743" s="226"/>
      <c r="KIZ743" s="226"/>
      <c r="KJA743" s="226"/>
      <c r="KJB743" s="226"/>
      <c r="KJC743" s="226"/>
      <c r="KJD743" s="226"/>
      <c r="KJE743" s="226"/>
      <c r="KJF743" s="226"/>
      <c r="KJG743" s="226"/>
      <c r="KJH743" s="226"/>
      <c r="KJI743" s="226"/>
      <c r="KJJ743" s="226"/>
      <c r="KJK743" s="226"/>
      <c r="KJL743" s="226"/>
      <c r="KJM743" s="226"/>
      <c r="KJN743" s="226"/>
      <c r="KJO743" s="226"/>
      <c r="KJP743" s="226"/>
      <c r="KJQ743" s="226"/>
      <c r="KJR743" s="226"/>
      <c r="KJS743" s="226"/>
      <c r="KJT743" s="226"/>
      <c r="KJU743" s="226"/>
      <c r="KJV743" s="226"/>
      <c r="KJW743" s="226"/>
      <c r="KJX743" s="226"/>
      <c r="KJY743" s="226"/>
      <c r="KJZ743" s="226"/>
      <c r="KKA743" s="226"/>
      <c r="KKB743" s="226"/>
      <c r="KKC743" s="226"/>
      <c r="KKD743" s="226"/>
      <c r="KKE743" s="226"/>
      <c r="KKF743" s="226"/>
      <c r="KKG743" s="226"/>
      <c r="KKH743" s="226"/>
      <c r="KKI743" s="226"/>
      <c r="KKJ743" s="226"/>
      <c r="KKK743" s="226"/>
      <c r="KKL743" s="226"/>
      <c r="KKM743" s="226"/>
      <c r="KKN743" s="226"/>
      <c r="KKO743" s="226"/>
      <c r="KKP743" s="226"/>
      <c r="KKQ743" s="226"/>
      <c r="KKR743" s="226"/>
      <c r="KKS743" s="226"/>
      <c r="KKT743" s="226"/>
      <c r="KKU743" s="226"/>
      <c r="KKV743" s="226"/>
      <c r="KKW743" s="226"/>
      <c r="KKX743" s="226"/>
      <c r="KKY743" s="226"/>
      <c r="KKZ743" s="226"/>
      <c r="KLA743" s="226"/>
      <c r="KLB743" s="226"/>
      <c r="KLC743" s="226"/>
      <c r="KLD743" s="226"/>
      <c r="KLE743" s="226"/>
      <c r="KLF743" s="226"/>
      <c r="KLG743" s="226"/>
      <c r="KLH743" s="226"/>
      <c r="KLI743" s="226"/>
      <c r="KLJ743" s="226"/>
      <c r="KLK743" s="226"/>
      <c r="KLL743" s="226"/>
      <c r="KLM743" s="226"/>
      <c r="KLN743" s="226"/>
      <c r="KLO743" s="226"/>
      <c r="KLP743" s="226"/>
      <c r="KLQ743" s="226"/>
      <c r="KLR743" s="226"/>
      <c r="KLS743" s="226"/>
      <c r="KLT743" s="226"/>
      <c r="KLU743" s="226"/>
      <c r="KLV743" s="226"/>
      <c r="KLW743" s="226"/>
      <c r="KLX743" s="226"/>
      <c r="KLY743" s="226"/>
      <c r="KLZ743" s="226"/>
      <c r="KMA743" s="226"/>
      <c r="KMB743" s="226"/>
      <c r="KMC743" s="226"/>
      <c r="KMD743" s="226"/>
      <c r="KME743" s="226"/>
      <c r="KMF743" s="226"/>
      <c r="KMG743" s="226"/>
      <c r="KMH743" s="226"/>
      <c r="KMI743" s="226"/>
      <c r="KMJ743" s="226"/>
      <c r="KMK743" s="226"/>
      <c r="KML743" s="226"/>
      <c r="KMM743" s="226"/>
      <c r="KMN743" s="226"/>
      <c r="KMO743" s="226"/>
      <c r="KMP743" s="226"/>
      <c r="KMQ743" s="226"/>
      <c r="KMR743" s="226"/>
      <c r="KMS743" s="226"/>
      <c r="KMT743" s="226"/>
      <c r="KMU743" s="226"/>
      <c r="KMV743" s="226"/>
      <c r="KMW743" s="226"/>
      <c r="KMX743" s="226"/>
      <c r="KMY743" s="226"/>
      <c r="KMZ743" s="226"/>
      <c r="KNA743" s="226"/>
      <c r="KNB743" s="226"/>
      <c r="KNC743" s="226"/>
      <c r="KND743" s="226"/>
      <c r="KNE743" s="226"/>
      <c r="KNF743" s="226"/>
      <c r="KNG743" s="226"/>
      <c r="KNH743" s="226"/>
      <c r="KNI743" s="226"/>
      <c r="KNJ743" s="226"/>
      <c r="KNK743" s="226"/>
      <c r="KNL743" s="226"/>
      <c r="KNM743" s="226"/>
      <c r="KNN743" s="226"/>
      <c r="KNO743" s="226"/>
      <c r="KNP743" s="226"/>
      <c r="KNQ743" s="226"/>
      <c r="KNR743" s="226"/>
      <c r="KNS743" s="226"/>
      <c r="KNT743" s="226"/>
      <c r="KNU743" s="226"/>
      <c r="KNV743" s="226"/>
      <c r="KNW743" s="226"/>
      <c r="KNX743" s="226"/>
      <c r="KNY743" s="226"/>
      <c r="KNZ743" s="226"/>
      <c r="KOA743" s="226"/>
      <c r="KOB743" s="226"/>
      <c r="KOC743" s="226"/>
      <c r="KOD743" s="226"/>
      <c r="KOE743" s="226"/>
      <c r="KOF743" s="226"/>
      <c r="KOG743" s="226"/>
      <c r="KOH743" s="226"/>
      <c r="KOI743" s="226"/>
      <c r="KOJ743" s="226"/>
      <c r="KOK743" s="226"/>
      <c r="KOL743" s="226"/>
      <c r="KOM743" s="226"/>
      <c r="KON743" s="226"/>
      <c r="KOO743" s="226"/>
      <c r="KOP743" s="226"/>
      <c r="KOQ743" s="226"/>
      <c r="KOR743" s="226"/>
      <c r="KOS743" s="226"/>
      <c r="KOT743" s="226"/>
      <c r="KOU743" s="226"/>
      <c r="KOV743" s="226"/>
      <c r="KOW743" s="226"/>
      <c r="KOX743" s="226"/>
      <c r="KOY743" s="226"/>
      <c r="KOZ743" s="226"/>
      <c r="KPA743" s="226"/>
      <c r="KPB743" s="226"/>
      <c r="KPC743" s="226"/>
      <c r="KPD743" s="226"/>
      <c r="KPE743" s="226"/>
      <c r="KPF743" s="226"/>
      <c r="KPG743" s="226"/>
      <c r="KPH743" s="226"/>
      <c r="KPI743" s="226"/>
      <c r="KPJ743" s="226"/>
      <c r="KPK743" s="226"/>
      <c r="KPL743" s="226"/>
      <c r="KPM743" s="226"/>
      <c r="KPN743" s="226"/>
      <c r="KPO743" s="226"/>
      <c r="KPP743" s="226"/>
      <c r="KPQ743" s="226"/>
      <c r="KPR743" s="226"/>
      <c r="KPS743" s="226"/>
      <c r="KPT743" s="226"/>
      <c r="KPU743" s="226"/>
      <c r="KPV743" s="226"/>
      <c r="KPW743" s="226"/>
      <c r="KPX743" s="226"/>
      <c r="KPY743" s="226"/>
      <c r="KPZ743" s="226"/>
      <c r="KQA743" s="226"/>
      <c r="KQB743" s="226"/>
      <c r="KQC743" s="226"/>
      <c r="KQD743" s="226"/>
      <c r="KQE743" s="226"/>
      <c r="KQF743" s="226"/>
      <c r="KQG743" s="226"/>
      <c r="KQH743" s="226"/>
      <c r="KQI743" s="226"/>
      <c r="KQJ743" s="226"/>
      <c r="KQK743" s="226"/>
      <c r="KQL743" s="226"/>
      <c r="KQM743" s="226"/>
      <c r="KQN743" s="226"/>
      <c r="KQO743" s="226"/>
      <c r="KQP743" s="226"/>
      <c r="KQQ743" s="226"/>
      <c r="KQR743" s="226"/>
      <c r="KQS743" s="226"/>
      <c r="KQT743" s="226"/>
      <c r="KQU743" s="226"/>
      <c r="KQV743" s="226"/>
      <c r="KQW743" s="226"/>
      <c r="KQX743" s="226"/>
      <c r="KQY743" s="226"/>
      <c r="KQZ743" s="226"/>
      <c r="KRA743" s="226"/>
      <c r="KRB743" s="226"/>
      <c r="KRC743" s="226"/>
      <c r="KRD743" s="226"/>
      <c r="KRE743" s="226"/>
      <c r="KRF743" s="226"/>
      <c r="KRG743" s="226"/>
      <c r="KRH743" s="226"/>
      <c r="KRI743" s="226"/>
      <c r="KRJ743" s="226"/>
      <c r="KRK743" s="226"/>
      <c r="KRL743" s="226"/>
      <c r="KRM743" s="226"/>
      <c r="KRN743" s="226"/>
      <c r="KRO743" s="226"/>
      <c r="KRP743" s="226"/>
      <c r="KRQ743" s="226"/>
      <c r="KRR743" s="226"/>
      <c r="KRS743" s="226"/>
      <c r="KRT743" s="226"/>
      <c r="KRU743" s="226"/>
      <c r="KRV743" s="226"/>
      <c r="KRW743" s="226"/>
      <c r="KRX743" s="226"/>
      <c r="KRY743" s="226"/>
      <c r="KRZ743" s="226"/>
      <c r="KSA743" s="226"/>
      <c r="KSB743" s="226"/>
      <c r="KSC743" s="226"/>
      <c r="KSD743" s="226"/>
      <c r="KSE743" s="226"/>
      <c r="KSF743" s="226"/>
      <c r="KSG743" s="226"/>
      <c r="KSH743" s="226"/>
      <c r="KSI743" s="226"/>
      <c r="KSJ743" s="226"/>
      <c r="KSK743" s="226"/>
      <c r="KSL743" s="226"/>
      <c r="KSM743" s="226"/>
      <c r="KSN743" s="226"/>
      <c r="KSO743" s="226"/>
      <c r="KSP743" s="226"/>
      <c r="KSQ743" s="226"/>
      <c r="KSR743" s="226"/>
      <c r="KSS743" s="226"/>
      <c r="KST743" s="226"/>
      <c r="KSU743" s="226"/>
      <c r="KSV743" s="226"/>
      <c r="KSW743" s="226"/>
      <c r="KSX743" s="226"/>
      <c r="KSY743" s="226"/>
      <c r="KSZ743" s="226"/>
      <c r="KTA743" s="226"/>
      <c r="KTB743" s="226"/>
      <c r="KTC743" s="226"/>
      <c r="KTD743" s="226"/>
      <c r="KTE743" s="226"/>
      <c r="KTF743" s="226"/>
      <c r="KTG743" s="226"/>
      <c r="KTH743" s="226"/>
      <c r="KTI743" s="226"/>
      <c r="KTJ743" s="226"/>
      <c r="KTK743" s="226"/>
      <c r="KTL743" s="226"/>
      <c r="KTM743" s="226"/>
      <c r="KTN743" s="226"/>
      <c r="KTO743" s="226"/>
      <c r="KTP743" s="226"/>
      <c r="KTQ743" s="226"/>
      <c r="KTR743" s="226"/>
      <c r="KTS743" s="226"/>
      <c r="KTT743" s="226"/>
      <c r="KTU743" s="226"/>
      <c r="KTV743" s="226"/>
      <c r="KTW743" s="226"/>
      <c r="KTX743" s="226"/>
      <c r="KTY743" s="226"/>
      <c r="KTZ743" s="226"/>
      <c r="KUA743" s="226"/>
      <c r="KUB743" s="226"/>
      <c r="KUC743" s="226"/>
      <c r="KUD743" s="226"/>
      <c r="KUE743" s="226"/>
      <c r="KUF743" s="226"/>
      <c r="KUG743" s="226"/>
      <c r="KUH743" s="226"/>
      <c r="KUI743" s="226"/>
      <c r="KUJ743" s="226"/>
      <c r="KUK743" s="226"/>
      <c r="KUL743" s="226"/>
      <c r="KUM743" s="226"/>
      <c r="KUN743" s="226"/>
      <c r="KUO743" s="226"/>
      <c r="KUP743" s="226"/>
      <c r="KUQ743" s="226"/>
      <c r="KUR743" s="226"/>
      <c r="KUS743" s="226"/>
      <c r="KUT743" s="226"/>
      <c r="KUU743" s="226"/>
      <c r="KUV743" s="226"/>
      <c r="KUW743" s="226"/>
      <c r="KUX743" s="226"/>
      <c r="KUY743" s="226"/>
      <c r="KUZ743" s="226"/>
      <c r="KVA743" s="226"/>
      <c r="KVB743" s="226"/>
      <c r="KVC743" s="226"/>
      <c r="KVD743" s="226"/>
      <c r="KVE743" s="226"/>
      <c r="KVF743" s="226"/>
      <c r="KVG743" s="226"/>
      <c r="KVH743" s="226"/>
      <c r="KVI743" s="226"/>
      <c r="KVJ743" s="226"/>
      <c r="KVK743" s="226"/>
      <c r="KVL743" s="226"/>
      <c r="KVM743" s="226"/>
      <c r="KVN743" s="226"/>
      <c r="KVO743" s="226"/>
      <c r="KVP743" s="226"/>
      <c r="KVQ743" s="226"/>
      <c r="KVR743" s="226"/>
      <c r="KVS743" s="226"/>
      <c r="KVT743" s="226"/>
      <c r="KVU743" s="226"/>
      <c r="KVV743" s="226"/>
      <c r="KVW743" s="226"/>
      <c r="KVX743" s="226"/>
      <c r="KVY743" s="226"/>
      <c r="KVZ743" s="226"/>
      <c r="KWA743" s="226"/>
      <c r="KWB743" s="226"/>
      <c r="KWC743" s="226"/>
      <c r="KWD743" s="226"/>
      <c r="KWE743" s="226"/>
      <c r="KWF743" s="226"/>
      <c r="KWG743" s="226"/>
      <c r="KWH743" s="226"/>
      <c r="KWI743" s="226"/>
      <c r="KWJ743" s="226"/>
      <c r="KWK743" s="226"/>
      <c r="KWL743" s="226"/>
      <c r="KWM743" s="226"/>
      <c r="KWN743" s="226"/>
      <c r="KWO743" s="226"/>
      <c r="KWP743" s="226"/>
      <c r="KWQ743" s="226"/>
      <c r="KWR743" s="226"/>
      <c r="KWS743" s="226"/>
      <c r="KWT743" s="226"/>
      <c r="KWU743" s="226"/>
      <c r="KWV743" s="226"/>
      <c r="KWW743" s="226"/>
      <c r="KWX743" s="226"/>
      <c r="KWY743" s="226"/>
      <c r="KWZ743" s="226"/>
      <c r="KXA743" s="226"/>
      <c r="KXB743" s="226"/>
      <c r="KXC743" s="226"/>
      <c r="KXD743" s="226"/>
      <c r="KXE743" s="226"/>
      <c r="KXF743" s="226"/>
      <c r="KXG743" s="226"/>
      <c r="KXH743" s="226"/>
      <c r="KXI743" s="226"/>
      <c r="KXJ743" s="226"/>
      <c r="KXK743" s="226"/>
      <c r="KXL743" s="226"/>
      <c r="KXM743" s="226"/>
      <c r="KXN743" s="226"/>
      <c r="KXO743" s="226"/>
      <c r="KXP743" s="226"/>
      <c r="KXQ743" s="226"/>
      <c r="KXR743" s="226"/>
      <c r="KXS743" s="226"/>
      <c r="KXT743" s="226"/>
      <c r="KXU743" s="226"/>
      <c r="KXV743" s="226"/>
      <c r="KXW743" s="226"/>
      <c r="KXX743" s="226"/>
      <c r="KXY743" s="226"/>
      <c r="KXZ743" s="226"/>
      <c r="KYA743" s="226"/>
      <c r="KYB743" s="226"/>
      <c r="KYC743" s="226"/>
      <c r="KYD743" s="226"/>
      <c r="KYE743" s="226"/>
      <c r="KYF743" s="226"/>
      <c r="KYG743" s="226"/>
      <c r="KYH743" s="226"/>
      <c r="KYI743" s="226"/>
      <c r="KYJ743" s="226"/>
      <c r="KYK743" s="226"/>
      <c r="KYL743" s="226"/>
      <c r="KYM743" s="226"/>
      <c r="KYN743" s="226"/>
      <c r="KYO743" s="226"/>
      <c r="KYP743" s="226"/>
      <c r="KYQ743" s="226"/>
      <c r="KYR743" s="226"/>
      <c r="KYS743" s="226"/>
      <c r="KYT743" s="226"/>
      <c r="KYU743" s="226"/>
      <c r="KYV743" s="226"/>
      <c r="KYW743" s="226"/>
      <c r="KYX743" s="226"/>
      <c r="KYY743" s="226"/>
      <c r="KYZ743" s="226"/>
      <c r="KZA743" s="226"/>
      <c r="KZB743" s="226"/>
      <c r="KZC743" s="226"/>
      <c r="KZD743" s="226"/>
      <c r="KZE743" s="226"/>
      <c r="KZF743" s="226"/>
      <c r="KZG743" s="226"/>
      <c r="KZH743" s="226"/>
      <c r="KZI743" s="226"/>
      <c r="KZJ743" s="226"/>
      <c r="KZK743" s="226"/>
      <c r="KZL743" s="226"/>
      <c r="KZM743" s="226"/>
      <c r="KZN743" s="226"/>
      <c r="KZO743" s="226"/>
      <c r="KZP743" s="226"/>
      <c r="KZQ743" s="226"/>
      <c r="KZR743" s="226"/>
      <c r="KZS743" s="226"/>
      <c r="KZT743" s="226"/>
      <c r="KZU743" s="226"/>
      <c r="KZV743" s="226"/>
      <c r="KZW743" s="226"/>
      <c r="KZX743" s="226"/>
      <c r="KZY743" s="226"/>
      <c r="KZZ743" s="226"/>
      <c r="LAA743" s="226"/>
      <c r="LAB743" s="226"/>
      <c r="LAC743" s="226"/>
      <c r="LAD743" s="226"/>
      <c r="LAE743" s="226"/>
      <c r="LAF743" s="226"/>
      <c r="LAG743" s="226"/>
      <c r="LAH743" s="226"/>
      <c r="LAI743" s="226"/>
      <c r="LAJ743" s="226"/>
      <c r="LAK743" s="226"/>
      <c r="LAL743" s="226"/>
      <c r="LAM743" s="226"/>
      <c r="LAN743" s="226"/>
      <c r="LAO743" s="226"/>
      <c r="LAP743" s="226"/>
      <c r="LAQ743" s="226"/>
      <c r="LAR743" s="226"/>
      <c r="LAS743" s="226"/>
      <c r="LAT743" s="226"/>
      <c r="LAU743" s="226"/>
      <c r="LAV743" s="226"/>
      <c r="LAW743" s="226"/>
      <c r="LAX743" s="226"/>
      <c r="LAY743" s="226"/>
      <c r="LAZ743" s="226"/>
      <c r="LBA743" s="226"/>
      <c r="LBB743" s="226"/>
      <c r="LBC743" s="226"/>
      <c r="LBD743" s="226"/>
      <c r="LBE743" s="226"/>
      <c r="LBF743" s="226"/>
      <c r="LBG743" s="226"/>
      <c r="LBH743" s="226"/>
      <c r="LBI743" s="226"/>
      <c r="LBJ743" s="226"/>
      <c r="LBK743" s="226"/>
      <c r="LBL743" s="226"/>
      <c r="LBM743" s="226"/>
      <c r="LBN743" s="226"/>
      <c r="LBO743" s="226"/>
      <c r="LBP743" s="226"/>
      <c r="LBQ743" s="226"/>
      <c r="LBR743" s="226"/>
      <c r="LBS743" s="226"/>
      <c r="LBT743" s="226"/>
      <c r="LBU743" s="226"/>
      <c r="LBV743" s="226"/>
      <c r="LBW743" s="226"/>
      <c r="LBX743" s="226"/>
      <c r="LBY743" s="226"/>
      <c r="LBZ743" s="226"/>
      <c r="LCA743" s="226"/>
      <c r="LCB743" s="226"/>
      <c r="LCC743" s="226"/>
      <c r="LCD743" s="226"/>
      <c r="LCE743" s="226"/>
      <c r="LCF743" s="226"/>
      <c r="LCG743" s="226"/>
      <c r="LCH743" s="226"/>
      <c r="LCI743" s="226"/>
      <c r="LCJ743" s="226"/>
      <c r="LCK743" s="226"/>
      <c r="LCL743" s="226"/>
      <c r="LCM743" s="226"/>
      <c r="LCN743" s="226"/>
      <c r="LCO743" s="226"/>
      <c r="LCP743" s="226"/>
      <c r="LCQ743" s="226"/>
      <c r="LCR743" s="226"/>
      <c r="LCS743" s="226"/>
      <c r="LCT743" s="226"/>
      <c r="LCU743" s="226"/>
      <c r="LCV743" s="226"/>
      <c r="LCW743" s="226"/>
      <c r="LCX743" s="226"/>
      <c r="LCY743" s="226"/>
      <c r="LCZ743" s="226"/>
      <c r="LDA743" s="226"/>
      <c r="LDB743" s="226"/>
      <c r="LDC743" s="226"/>
      <c r="LDD743" s="226"/>
      <c r="LDE743" s="226"/>
      <c r="LDF743" s="226"/>
      <c r="LDG743" s="226"/>
      <c r="LDH743" s="226"/>
      <c r="LDI743" s="226"/>
      <c r="LDJ743" s="226"/>
      <c r="LDK743" s="226"/>
      <c r="LDL743" s="226"/>
      <c r="LDM743" s="226"/>
      <c r="LDN743" s="226"/>
      <c r="LDO743" s="226"/>
      <c r="LDP743" s="226"/>
      <c r="LDQ743" s="226"/>
      <c r="LDR743" s="226"/>
      <c r="LDS743" s="226"/>
      <c r="LDT743" s="226"/>
      <c r="LDU743" s="226"/>
      <c r="LDV743" s="226"/>
      <c r="LDW743" s="226"/>
      <c r="LDX743" s="226"/>
      <c r="LDY743" s="226"/>
      <c r="LDZ743" s="226"/>
      <c r="LEA743" s="226"/>
      <c r="LEB743" s="226"/>
      <c r="LEC743" s="226"/>
      <c r="LED743" s="226"/>
      <c r="LEE743" s="226"/>
      <c r="LEF743" s="226"/>
      <c r="LEG743" s="226"/>
      <c r="LEH743" s="226"/>
      <c r="LEI743" s="226"/>
      <c r="LEJ743" s="226"/>
      <c r="LEK743" s="226"/>
      <c r="LEL743" s="226"/>
      <c r="LEM743" s="226"/>
      <c r="LEN743" s="226"/>
      <c r="LEO743" s="226"/>
      <c r="LEP743" s="226"/>
      <c r="LEQ743" s="226"/>
      <c r="LER743" s="226"/>
      <c r="LES743" s="226"/>
      <c r="LET743" s="226"/>
      <c r="LEU743" s="226"/>
      <c r="LEV743" s="226"/>
      <c r="LEW743" s="226"/>
      <c r="LEX743" s="226"/>
      <c r="LEY743" s="226"/>
      <c r="LEZ743" s="226"/>
      <c r="LFA743" s="226"/>
      <c r="LFB743" s="226"/>
      <c r="LFC743" s="226"/>
      <c r="LFD743" s="226"/>
      <c r="LFE743" s="226"/>
      <c r="LFF743" s="226"/>
      <c r="LFG743" s="226"/>
      <c r="LFH743" s="226"/>
      <c r="LFI743" s="226"/>
      <c r="LFJ743" s="226"/>
      <c r="LFK743" s="226"/>
      <c r="LFL743" s="226"/>
      <c r="LFM743" s="226"/>
      <c r="LFN743" s="226"/>
      <c r="LFO743" s="226"/>
      <c r="LFP743" s="226"/>
      <c r="LFQ743" s="226"/>
      <c r="LFR743" s="226"/>
      <c r="LFS743" s="226"/>
      <c r="LFT743" s="226"/>
      <c r="LFU743" s="226"/>
      <c r="LFV743" s="226"/>
      <c r="LFW743" s="226"/>
      <c r="LFX743" s="226"/>
      <c r="LFY743" s="226"/>
      <c r="LFZ743" s="226"/>
      <c r="LGA743" s="226"/>
      <c r="LGB743" s="226"/>
      <c r="LGC743" s="226"/>
      <c r="LGD743" s="226"/>
      <c r="LGE743" s="226"/>
      <c r="LGF743" s="226"/>
      <c r="LGG743" s="226"/>
      <c r="LGH743" s="226"/>
      <c r="LGI743" s="226"/>
      <c r="LGJ743" s="226"/>
      <c r="LGK743" s="226"/>
      <c r="LGL743" s="226"/>
      <c r="LGM743" s="226"/>
      <c r="LGN743" s="226"/>
      <c r="LGO743" s="226"/>
      <c r="LGP743" s="226"/>
      <c r="LGQ743" s="226"/>
      <c r="LGR743" s="226"/>
      <c r="LGS743" s="226"/>
      <c r="LGT743" s="226"/>
      <c r="LGU743" s="226"/>
      <c r="LGV743" s="226"/>
      <c r="LGW743" s="226"/>
      <c r="LGX743" s="226"/>
      <c r="LGY743" s="226"/>
      <c r="LGZ743" s="226"/>
      <c r="LHA743" s="226"/>
      <c r="LHB743" s="226"/>
      <c r="LHC743" s="226"/>
      <c r="LHD743" s="226"/>
      <c r="LHE743" s="226"/>
      <c r="LHF743" s="226"/>
      <c r="LHG743" s="226"/>
      <c r="LHH743" s="226"/>
      <c r="LHI743" s="226"/>
      <c r="LHJ743" s="226"/>
      <c r="LHK743" s="226"/>
      <c r="LHL743" s="226"/>
      <c r="LHM743" s="226"/>
      <c r="LHN743" s="226"/>
      <c r="LHO743" s="226"/>
      <c r="LHP743" s="226"/>
      <c r="LHQ743" s="226"/>
      <c r="LHR743" s="226"/>
      <c r="LHS743" s="226"/>
      <c r="LHT743" s="226"/>
      <c r="LHU743" s="226"/>
      <c r="LHV743" s="226"/>
      <c r="LHW743" s="226"/>
      <c r="LHX743" s="226"/>
      <c r="LHY743" s="226"/>
      <c r="LHZ743" s="226"/>
      <c r="LIA743" s="226"/>
      <c r="LIB743" s="226"/>
      <c r="LIC743" s="226"/>
      <c r="LID743" s="226"/>
      <c r="LIE743" s="226"/>
      <c r="LIF743" s="226"/>
      <c r="LIG743" s="226"/>
      <c r="LIH743" s="226"/>
      <c r="LII743" s="226"/>
      <c r="LIJ743" s="226"/>
      <c r="LIK743" s="226"/>
      <c r="LIL743" s="226"/>
      <c r="LIM743" s="226"/>
      <c r="LIN743" s="226"/>
      <c r="LIO743" s="226"/>
      <c r="LIP743" s="226"/>
      <c r="LIQ743" s="226"/>
      <c r="LIR743" s="226"/>
      <c r="LIS743" s="226"/>
      <c r="LIT743" s="226"/>
      <c r="LIU743" s="226"/>
      <c r="LIV743" s="226"/>
      <c r="LIW743" s="226"/>
      <c r="LIX743" s="226"/>
      <c r="LIY743" s="226"/>
      <c r="LIZ743" s="226"/>
      <c r="LJA743" s="226"/>
      <c r="LJB743" s="226"/>
      <c r="LJC743" s="226"/>
      <c r="LJD743" s="226"/>
      <c r="LJE743" s="226"/>
      <c r="LJF743" s="226"/>
      <c r="LJG743" s="226"/>
      <c r="LJH743" s="226"/>
      <c r="LJI743" s="226"/>
      <c r="LJJ743" s="226"/>
      <c r="LJK743" s="226"/>
      <c r="LJL743" s="226"/>
      <c r="LJM743" s="226"/>
      <c r="LJN743" s="226"/>
      <c r="LJO743" s="226"/>
      <c r="LJP743" s="226"/>
      <c r="LJQ743" s="226"/>
      <c r="LJR743" s="226"/>
      <c r="LJS743" s="226"/>
      <c r="LJT743" s="226"/>
      <c r="LJU743" s="226"/>
      <c r="LJV743" s="226"/>
      <c r="LJW743" s="226"/>
      <c r="LJX743" s="226"/>
      <c r="LJY743" s="226"/>
      <c r="LJZ743" s="226"/>
      <c r="LKA743" s="226"/>
      <c r="LKB743" s="226"/>
      <c r="LKC743" s="226"/>
      <c r="LKD743" s="226"/>
      <c r="LKE743" s="226"/>
      <c r="LKF743" s="226"/>
      <c r="LKG743" s="226"/>
      <c r="LKH743" s="226"/>
      <c r="LKI743" s="226"/>
      <c r="LKJ743" s="226"/>
      <c r="LKK743" s="226"/>
      <c r="LKL743" s="226"/>
      <c r="LKM743" s="226"/>
      <c r="LKN743" s="226"/>
      <c r="LKO743" s="226"/>
      <c r="LKP743" s="226"/>
      <c r="LKQ743" s="226"/>
      <c r="LKR743" s="226"/>
      <c r="LKS743" s="226"/>
      <c r="LKT743" s="226"/>
      <c r="LKU743" s="226"/>
      <c r="LKV743" s="226"/>
      <c r="LKW743" s="226"/>
      <c r="LKX743" s="226"/>
      <c r="LKY743" s="226"/>
      <c r="LKZ743" s="226"/>
      <c r="LLA743" s="226"/>
      <c r="LLB743" s="226"/>
      <c r="LLC743" s="226"/>
      <c r="LLD743" s="226"/>
      <c r="LLE743" s="226"/>
      <c r="LLF743" s="226"/>
      <c r="LLG743" s="226"/>
      <c r="LLH743" s="226"/>
      <c r="LLI743" s="226"/>
      <c r="LLJ743" s="226"/>
      <c r="LLK743" s="226"/>
      <c r="LLL743" s="226"/>
      <c r="LLM743" s="226"/>
      <c r="LLN743" s="226"/>
      <c r="LLO743" s="226"/>
      <c r="LLP743" s="226"/>
      <c r="LLQ743" s="226"/>
      <c r="LLR743" s="226"/>
      <c r="LLS743" s="226"/>
      <c r="LLT743" s="226"/>
      <c r="LLU743" s="226"/>
      <c r="LLV743" s="226"/>
      <c r="LLW743" s="226"/>
      <c r="LLX743" s="226"/>
      <c r="LLY743" s="226"/>
      <c r="LLZ743" s="226"/>
      <c r="LMA743" s="226"/>
      <c r="LMB743" s="226"/>
      <c r="LMC743" s="226"/>
      <c r="LMD743" s="226"/>
      <c r="LME743" s="226"/>
      <c r="LMF743" s="226"/>
      <c r="LMG743" s="226"/>
      <c r="LMH743" s="226"/>
      <c r="LMI743" s="226"/>
      <c r="LMJ743" s="226"/>
      <c r="LMK743" s="226"/>
      <c r="LML743" s="226"/>
      <c r="LMM743" s="226"/>
      <c r="LMN743" s="226"/>
      <c r="LMO743" s="226"/>
      <c r="LMP743" s="226"/>
      <c r="LMQ743" s="226"/>
      <c r="LMR743" s="226"/>
      <c r="LMS743" s="226"/>
      <c r="LMT743" s="226"/>
      <c r="LMU743" s="226"/>
      <c r="LMV743" s="226"/>
      <c r="LMW743" s="226"/>
      <c r="LMX743" s="226"/>
      <c r="LMY743" s="226"/>
      <c r="LMZ743" s="226"/>
      <c r="LNA743" s="226"/>
      <c r="LNB743" s="226"/>
      <c r="LNC743" s="226"/>
      <c r="LND743" s="226"/>
      <c r="LNE743" s="226"/>
      <c r="LNF743" s="226"/>
      <c r="LNG743" s="226"/>
      <c r="LNH743" s="226"/>
      <c r="LNI743" s="226"/>
      <c r="LNJ743" s="226"/>
      <c r="LNK743" s="226"/>
      <c r="LNL743" s="226"/>
      <c r="LNM743" s="226"/>
      <c r="LNN743" s="226"/>
      <c r="LNO743" s="226"/>
      <c r="LNP743" s="226"/>
      <c r="LNQ743" s="226"/>
      <c r="LNR743" s="226"/>
      <c r="LNS743" s="226"/>
      <c r="LNT743" s="226"/>
      <c r="LNU743" s="226"/>
      <c r="LNV743" s="226"/>
      <c r="LNW743" s="226"/>
      <c r="LNX743" s="226"/>
      <c r="LNY743" s="226"/>
      <c r="LNZ743" s="226"/>
      <c r="LOA743" s="226"/>
      <c r="LOB743" s="226"/>
      <c r="LOC743" s="226"/>
      <c r="LOD743" s="226"/>
      <c r="LOE743" s="226"/>
      <c r="LOF743" s="226"/>
      <c r="LOG743" s="226"/>
      <c r="LOH743" s="226"/>
      <c r="LOI743" s="226"/>
      <c r="LOJ743" s="226"/>
      <c r="LOK743" s="226"/>
      <c r="LOL743" s="226"/>
      <c r="LOM743" s="226"/>
      <c r="LON743" s="226"/>
      <c r="LOO743" s="226"/>
      <c r="LOP743" s="226"/>
      <c r="LOQ743" s="226"/>
      <c r="LOR743" s="226"/>
      <c r="LOS743" s="226"/>
      <c r="LOT743" s="226"/>
      <c r="LOU743" s="226"/>
      <c r="LOV743" s="226"/>
      <c r="LOW743" s="226"/>
      <c r="LOX743" s="226"/>
      <c r="LOY743" s="226"/>
      <c r="LOZ743" s="226"/>
      <c r="LPA743" s="226"/>
      <c r="LPB743" s="226"/>
      <c r="LPC743" s="226"/>
      <c r="LPD743" s="226"/>
      <c r="LPE743" s="226"/>
      <c r="LPF743" s="226"/>
      <c r="LPG743" s="226"/>
      <c r="LPH743" s="226"/>
      <c r="LPI743" s="226"/>
      <c r="LPJ743" s="226"/>
      <c r="LPK743" s="226"/>
      <c r="LPL743" s="226"/>
      <c r="LPM743" s="226"/>
      <c r="LPN743" s="226"/>
      <c r="LPO743" s="226"/>
      <c r="LPP743" s="226"/>
      <c r="LPQ743" s="226"/>
      <c r="LPR743" s="226"/>
      <c r="LPS743" s="226"/>
      <c r="LPT743" s="226"/>
      <c r="LPU743" s="226"/>
      <c r="LPV743" s="226"/>
      <c r="LPW743" s="226"/>
      <c r="LPX743" s="226"/>
      <c r="LPY743" s="226"/>
      <c r="LPZ743" s="226"/>
      <c r="LQA743" s="226"/>
      <c r="LQB743" s="226"/>
      <c r="LQC743" s="226"/>
      <c r="LQD743" s="226"/>
      <c r="LQE743" s="226"/>
      <c r="LQF743" s="226"/>
      <c r="LQG743" s="226"/>
      <c r="LQH743" s="226"/>
      <c r="LQI743" s="226"/>
      <c r="LQJ743" s="226"/>
      <c r="LQK743" s="226"/>
      <c r="LQL743" s="226"/>
      <c r="LQM743" s="226"/>
      <c r="LQN743" s="226"/>
      <c r="LQO743" s="226"/>
      <c r="LQP743" s="226"/>
      <c r="LQQ743" s="226"/>
      <c r="LQR743" s="226"/>
      <c r="LQS743" s="226"/>
      <c r="LQT743" s="226"/>
      <c r="LQU743" s="226"/>
      <c r="LQV743" s="226"/>
      <c r="LQW743" s="226"/>
      <c r="LQX743" s="226"/>
      <c r="LQY743" s="226"/>
      <c r="LQZ743" s="226"/>
      <c r="LRA743" s="226"/>
      <c r="LRB743" s="226"/>
      <c r="LRC743" s="226"/>
      <c r="LRD743" s="226"/>
      <c r="LRE743" s="226"/>
      <c r="LRF743" s="226"/>
      <c r="LRG743" s="226"/>
      <c r="LRH743" s="226"/>
      <c r="LRI743" s="226"/>
      <c r="LRJ743" s="226"/>
      <c r="LRK743" s="226"/>
      <c r="LRL743" s="226"/>
      <c r="LRM743" s="226"/>
      <c r="LRN743" s="226"/>
      <c r="LRO743" s="226"/>
      <c r="LRP743" s="226"/>
      <c r="LRQ743" s="226"/>
      <c r="LRR743" s="226"/>
      <c r="LRS743" s="226"/>
      <c r="LRT743" s="226"/>
      <c r="LRU743" s="226"/>
      <c r="LRV743" s="226"/>
      <c r="LRW743" s="226"/>
      <c r="LRX743" s="226"/>
      <c r="LRY743" s="226"/>
      <c r="LRZ743" s="226"/>
      <c r="LSA743" s="226"/>
      <c r="LSB743" s="226"/>
      <c r="LSC743" s="226"/>
      <c r="LSD743" s="226"/>
      <c r="LSE743" s="226"/>
      <c r="LSF743" s="226"/>
      <c r="LSG743" s="226"/>
      <c r="LSH743" s="226"/>
      <c r="LSI743" s="226"/>
      <c r="LSJ743" s="226"/>
      <c r="LSK743" s="226"/>
      <c r="LSL743" s="226"/>
      <c r="LSM743" s="226"/>
      <c r="LSN743" s="226"/>
      <c r="LSO743" s="226"/>
      <c r="LSP743" s="226"/>
      <c r="LSQ743" s="226"/>
      <c r="LSR743" s="226"/>
      <c r="LSS743" s="226"/>
      <c r="LST743" s="226"/>
      <c r="LSU743" s="226"/>
      <c r="LSV743" s="226"/>
      <c r="LSW743" s="226"/>
      <c r="LSX743" s="226"/>
      <c r="LSY743" s="226"/>
      <c r="LSZ743" s="226"/>
      <c r="LTA743" s="226"/>
      <c r="LTB743" s="226"/>
      <c r="LTC743" s="226"/>
      <c r="LTD743" s="226"/>
      <c r="LTE743" s="226"/>
      <c r="LTF743" s="226"/>
      <c r="LTG743" s="226"/>
      <c r="LTH743" s="226"/>
      <c r="LTI743" s="226"/>
      <c r="LTJ743" s="226"/>
      <c r="LTK743" s="226"/>
      <c r="LTL743" s="226"/>
      <c r="LTM743" s="226"/>
      <c r="LTN743" s="226"/>
      <c r="LTO743" s="226"/>
      <c r="LTP743" s="226"/>
      <c r="LTQ743" s="226"/>
      <c r="LTR743" s="226"/>
      <c r="LTS743" s="226"/>
      <c r="LTT743" s="226"/>
      <c r="LTU743" s="226"/>
      <c r="LTV743" s="226"/>
      <c r="LTW743" s="226"/>
      <c r="LTX743" s="226"/>
      <c r="LTY743" s="226"/>
      <c r="LTZ743" s="226"/>
      <c r="LUA743" s="226"/>
      <c r="LUB743" s="226"/>
      <c r="LUC743" s="226"/>
      <c r="LUD743" s="226"/>
      <c r="LUE743" s="226"/>
      <c r="LUF743" s="226"/>
      <c r="LUG743" s="226"/>
      <c r="LUH743" s="226"/>
      <c r="LUI743" s="226"/>
      <c r="LUJ743" s="226"/>
      <c r="LUK743" s="226"/>
      <c r="LUL743" s="226"/>
      <c r="LUM743" s="226"/>
      <c r="LUN743" s="226"/>
      <c r="LUO743" s="226"/>
      <c r="LUP743" s="226"/>
      <c r="LUQ743" s="226"/>
      <c r="LUR743" s="226"/>
      <c r="LUS743" s="226"/>
      <c r="LUT743" s="226"/>
      <c r="LUU743" s="226"/>
      <c r="LUV743" s="226"/>
      <c r="LUW743" s="226"/>
      <c r="LUX743" s="226"/>
      <c r="LUY743" s="226"/>
      <c r="LUZ743" s="226"/>
      <c r="LVA743" s="226"/>
      <c r="LVB743" s="226"/>
      <c r="LVC743" s="226"/>
      <c r="LVD743" s="226"/>
      <c r="LVE743" s="226"/>
      <c r="LVF743" s="226"/>
      <c r="LVG743" s="226"/>
      <c r="LVH743" s="226"/>
      <c r="LVI743" s="226"/>
      <c r="LVJ743" s="226"/>
      <c r="LVK743" s="226"/>
      <c r="LVL743" s="226"/>
      <c r="LVM743" s="226"/>
      <c r="LVN743" s="226"/>
      <c r="LVO743" s="226"/>
      <c r="LVP743" s="226"/>
      <c r="LVQ743" s="226"/>
      <c r="LVR743" s="226"/>
      <c r="LVS743" s="226"/>
      <c r="LVT743" s="226"/>
      <c r="LVU743" s="226"/>
      <c r="LVV743" s="226"/>
      <c r="LVW743" s="226"/>
      <c r="LVX743" s="226"/>
      <c r="LVY743" s="226"/>
      <c r="LVZ743" s="226"/>
      <c r="LWA743" s="226"/>
      <c r="LWB743" s="226"/>
      <c r="LWC743" s="226"/>
      <c r="LWD743" s="226"/>
      <c r="LWE743" s="226"/>
      <c r="LWF743" s="226"/>
      <c r="LWG743" s="226"/>
      <c r="LWH743" s="226"/>
      <c r="LWI743" s="226"/>
      <c r="LWJ743" s="226"/>
      <c r="LWK743" s="226"/>
      <c r="LWL743" s="226"/>
      <c r="LWM743" s="226"/>
      <c r="LWN743" s="226"/>
      <c r="LWO743" s="226"/>
      <c r="LWP743" s="226"/>
      <c r="LWQ743" s="226"/>
      <c r="LWR743" s="226"/>
      <c r="LWS743" s="226"/>
      <c r="LWT743" s="226"/>
      <c r="LWU743" s="226"/>
      <c r="LWV743" s="226"/>
      <c r="LWW743" s="226"/>
      <c r="LWX743" s="226"/>
      <c r="LWY743" s="226"/>
      <c r="LWZ743" s="226"/>
      <c r="LXA743" s="226"/>
      <c r="LXB743" s="226"/>
      <c r="LXC743" s="226"/>
      <c r="LXD743" s="226"/>
      <c r="LXE743" s="226"/>
      <c r="LXF743" s="226"/>
      <c r="LXG743" s="226"/>
      <c r="LXH743" s="226"/>
      <c r="LXI743" s="226"/>
      <c r="LXJ743" s="226"/>
      <c r="LXK743" s="226"/>
      <c r="LXL743" s="226"/>
      <c r="LXM743" s="226"/>
      <c r="LXN743" s="226"/>
      <c r="LXO743" s="226"/>
      <c r="LXP743" s="226"/>
      <c r="LXQ743" s="226"/>
      <c r="LXR743" s="226"/>
      <c r="LXS743" s="226"/>
      <c r="LXT743" s="226"/>
      <c r="LXU743" s="226"/>
      <c r="LXV743" s="226"/>
      <c r="LXW743" s="226"/>
      <c r="LXX743" s="226"/>
      <c r="LXY743" s="226"/>
      <c r="LXZ743" s="226"/>
      <c r="LYA743" s="226"/>
      <c r="LYB743" s="226"/>
      <c r="LYC743" s="226"/>
      <c r="LYD743" s="226"/>
      <c r="LYE743" s="226"/>
      <c r="LYF743" s="226"/>
      <c r="LYG743" s="226"/>
      <c r="LYH743" s="226"/>
      <c r="LYI743" s="226"/>
      <c r="LYJ743" s="226"/>
      <c r="LYK743" s="226"/>
      <c r="LYL743" s="226"/>
      <c r="LYM743" s="226"/>
      <c r="LYN743" s="226"/>
      <c r="LYO743" s="226"/>
      <c r="LYP743" s="226"/>
      <c r="LYQ743" s="226"/>
      <c r="LYR743" s="226"/>
      <c r="LYS743" s="226"/>
      <c r="LYT743" s="226"/>
      <c r="LYU743" s="226"/>
      <c r="LYV743" s="226"/>
      <c r="LYW743" s="226"/>
      <c r="LYX743" s="226"/>
      <c r="LYY743" s="226"/>
      <c r="LYZ743" s="226"/>
      <c r="LZA743" s="226"/>
      <c r="LZB743" s="226"/>
      <c r="LZC743" s="226"/>
      <c r="LZD743" s="226"/>
      <c r="LZE743" s="226"/>
      <c r="LZF743" s="226"/>
      <c r="LZG743" s="226"/>
      <c r="LZH743" s="226"/>
      <c r="LZI743" s="226"/>
      <c r="LZJ743" s="226"/>
      <c r="LZK743" s="226"/>
      <c r="LZL743" s="226"/>
      <c r="LZM743" s="226"/>
      <c r="LZN743" s="226"/>
      <c r="LZO743" s="226"/>
      <c r="LZP743" s="226"/>
      <c r="LZQ743" s="226"/>
      <c r="LZR743" s="226"/>
      <c r="LZS743" s="226"/>
      <c r="LZT743" s="226"/>
      <c r="LZU743" s="226"/>
      <c r="LZV743" s="226"/>
      <c r="LZW743" s="226"/>
      <c r="LZX743" s="226"/>
      <c r="LZY743" s="226"/>
      <c r="LZZ743" s="226"/>
      <c r="MAA743" s="226"/>
      <c r="MAB743" s="226"/>
      <c r="MAC743" s="226"/>
      <c r="MAD743" s="226"/>
      <c r="MAE743" s="226"/>
      <c r="MAF743" s="226"/>
      <c r="MAG743" s="226"/>
      <c r="MAH743" s="226"/>
      <c r="MAI743" s="226"/>
      <c r="MAJ743" s="226"/>
      <c r="MAK743" s="226"/>
      <c r="MAL743" s="226"/>
      <c r="MAM743" s="226"/>
      <c r="MAN743" s="226"/>
      <c r="MAO743" s="226"/>
      <c r="MAP743" s="226"/>
      <c r="MAQ743" s="226"/>
      <c r="MAR743" s="226"/>
      <c r="MAS743" s="226"/>
      <c r="MAT743" s="226"/>
      <c r="MAU743" s="226"/>
      <c r="MAV743" s="226"/>
      <c r="MAW743" s="226"/>
      <c r="MAX743" s="226"/>
      <c r="MAY743" s="226"/>
      <c r="MAZ743" s="226"/>
      <c r="MBA743" s="226"/>
      <c r="MBB743" s="226"/>
      <c r="MBC743" s="226"/>
      <c r="MBD743" s="226"/>
      <c r="MBE743" s="226"/>
      <c r="MBF743" s="226"/>
      <c r="MBG743" s="226"/>
      <c r="MBH743" s="226"/>
      <c r="MBI743" s="226"/>
      <c r="MBJ743" s="226"/>
      <c r="MBK743" s="226"/>
      <c r="MBL743" s="226"/>
      <c r="MBM743" s="226"/>
      <c r="MBN743" s="226"/>
      <c r="MBO743" s="226"/>
      <c r="MBP743" s="226"/>
      <c r="MBQ743" s="226"/>
      <c r="MBR743" s="226"/>
      <c r="MBS743" s="226"/>
      <c r="MBT743" s="226"/>
      <c r="MBU743" s="226"/>
      <c r="MBV743" s="226"/>
      <c r="MBW743" s="226"/>
      <c r="MBX743" s="226"/>
      <c r="MBY743" s="226"/>
      <c r="MBZ743" s="226"/>
      <c r="MCA743" s="226"/>
      <c r="MCB743" s="226"/>
      <c r="MCC743" s="226"/>
      <c r="MCD743" s="226"/>
      <c r="MCE743" s="226"/>
      <c r="MCF743" s="226"/>
      <c r="MCG743" s="226"/>
      <c r="MCH743" s="226"/>
      <c r="MCI743" s="226"/>
      <c r="MCJ743" s="226"/>
      <c r="MCK743" s="226"/>
      <c r="MCL743" s="226"/>
      <c r="MCM743" s="226"/>
      <c r="MCN743" s="226"/>
      <c r="MCO743" s="226"/>
      <c r="MCP743" s="226"/>
      <c r="MCQ743" s="226"/>
      <c r="MCR743" s="226"/>
      <c r="MCS743" s="226"/>
      <c r="MCT743" s="226"/>
      <c r="MCU743" s="226"/>
      <c r="MCV743" s="226"/>
      <c r="MCW743" s="226"/>
      <c r="MCX743" s="226"/>
      <c r="MCY743" s="226"/>
      <c r="MCZ743" s="226"/>
      <c r="MDA743" s="226"/>
      <c r="MDB743" s="226"/>
      <c r="MDC743" s="226"/>
      <c r="MDD743" s="226"/>
      <c r="MDE743" s="226"/>
      <c r="MDF743" s="226"/>
      <c r="MDG743" s="226"/>
      <c r="MDH743" s="226"/>
      <c r="MDI743" s="226"/>
      <c r="MDJ743" s="226"/>
      <c r="MDK743" s="226"/>
      <c r="MDL743" s="226"/>
      <c r="MDM743" s="226"/>
      <c r="MDN743" s="226"/>
      <c r="MDO743" s="226"/>
      <c r="MDP743" s="226"/>
      <c r="MDQ743" s="226"/>
      <c r="MDR743" s="226"/>
      <c r="MDS743" s="226"/>
      <c r="MDT743" s="226"/>
      <c r="MDU743" s="226"/>
      <c r="MDV743" s="226"/>
      <c r="MDW743" s="226"/>
      <c r="MDX743" s="226"/>
      <c r="MDY743" s="226"/>
      <c r="MDZ743" s="226"/>
      <c r="MEA743" s="226"/>
      <c r="MEB743" s="226"/>
      <c r="MEC743" s="226"/>
      <c r="MED743" s="226"/>
      <c r="MEE743" s="226"/>
      <c r="MEF743" s="226"/>
      <c r="MEG743" s="226"/>
      <c r="MEH743" s="226"/>
      <c r="MEI743" s="226"/>
      <c r="MEJ743" s="226"/>
      <c r="MEK743" s="226"/>
      <c r="MEL743" s="226"/>
      <c r="MEM743" s="226"/>
      <c r="MEN743" s="226"/>
      <c r="MEO743" s="226"/>
      <c r="MEP743" s="226"/>
      <c r="MEQ743" s="226"/>
      <c r="MER743" s="226"/>
      <c r="MES743" s="226"/>
      <c r="MET743" s="226"/>
      <c r="MEU743" s="226"/>
      <c r="MEV743" s="226"/>
      <c r="MEW743" s="226"/>
      <c r="MEX743" s="226"/>
      <c r="MEY743" s="226"/>
      <c r="MEZ743" s="226"/>
      <c r="MFA743" s="226"/>
      <c r="MFB743" s="226"/>
      <c r="MFC743" s="226"/>
      <c r="MFD743" s="226"/>
      <c r="MFE743" s="226"/>
      <c r="MFF743" s="226"/>
      <c r="MFG743" s="226"/>
      <c r="MFH743" s="226"/>
      <c r="MFI743" s="226"/>
      <c r="MFJ743" s="226"/>
      <c r="MFK743" s="226"/>
      <c r="MFL743" s="226"/>
      <c r="MFM743" s="226"/>
      <c r="MFN743" s="226"/>
      <c r="MFO743" s="226"/>
      <c r="MFP743" s="226"/>
      <c r="MFQ743" s="226"/>
      <c r="MFR743" s="226"/>
      <c r="MFS743" s="226"/>
      <c r="MFT743" s="226"/>
      <c r="MFU743" s="226"/>
      <c r="MFV743" s="226"/>
      <c r="MFW743" s="226"/>
      <c r="MFX743" s="226"/>
      <c r="MFY743" s="226"/>
      <c r="MFZ743" s="226"/>
      <c r="MGA743" s="226"/>
      <c r="MGB743" s="226"/>
      <c r="MGC743" s="226"/>
      <c r="MGD743" s="226"/>
      <c r="MGE743" s="226"/>
      <c r="MGF743" s="226"/>
      <c r="MGG743" s="226"/>
      <c r="MGH743" s="226"/>
      <c r="MGI743" s="226"/>
      <c r="MGJ743" s="226"/>
      <c r="MGK743" s="226"/>
      <c r="MGL743" s="226"/>
      <c r="MGM743" s="226"/>
      <c r="MGN743" s="226"/>
      <c r="MGO743" s="226"/>
      <c r="MGP743" s="226"/>
      <c r="MGQ743" s="226"/>
      <c r="MGR743" s="226"/>
      <c r="MGS743" s="226"/>
      <c r="MGT743" s="226"/>
      <c r="MGU743" s="226"/>
      <c r="MGV743" s="226"/>
      <c r="MGW743" s="226"/>
      <c r="MGX743" s="226"/>
      <c r="MGY743" s="226"/>
      <c r="MGZ743" s="226"/>
      <c r="MHA743" s="226"/>
      <c r="MHB743" s="226"/>
      <c r="MHC743" s="226"/>
      <c r="MHD743" s="226"/>
      <c r="MHE743" s="226"/>
      <c r="MHF743" s="226"/>
      <c r="MHG743" s="226"/>
      <c r="MHH743" s="226"/>
      <c r="MHI743" s="226"/>
      <c r="MHJ743" s="226"/>
      <c r="MHK743" s="226"/>
      <c r="MHL743" s="226"/>
      <c r="MHM743" s="226"/>
      <c r="MHN743" s="226"/>
      <c r="MHO743" s="226"/>
      <c r="MHP743" s="226"/>
      <c r="MHQ743" s="226"/>
      <c r="MHR743" s="226"/>
      <c r="MHS743" s="226"/>
      <c r="MHT743" s="226"/>
      <c r="MHU743" s="226"/>
      <c r="MHV743" s="226"/>
      <c r="MHW743" s="226"/>
      <c r="MHX743" s="226"/>
      <c r="MHY743" s="226"/>
      <c r="MHZ743" s="226"/>
      <c r="MIA743" s="226"/>
      <c r="MIB743" s="226"/>
      <c r="MIC743" s="226"/>
      <c r="MID743" s="226"/>
      <c r="MIE743" s="226"/>
      <c r="MIF743" s="226"/>
      <c r="MIG743" s="226"/>
      <c r="MIH743" s="226"/>
      <c r="MII743" s="226"/>
      <c r="MIJ743" s="226"/>
      <c r="MIK743" s="226"/>
      <c r="MIL743" s="226"/>
      <c r="MIM743" s="226"/>
      <c r="MIN743" s="226"/>
      <c r="MIO743" s="226"/>
      <c r="MIP743" s="226"/>
      <c r="MIQ743" s="226"/>
      <c r="MIR743" s="226"/>
      <c r="MIS743" s="226"/>
      <c r="MIT743" s="226"/>
      <c r="MIU743" s="226"/>
      <c r="MIV743" s="226"/>
      <c r="MIW743" s="226"/>
      <c r="MIX743" s="226"/>
      <c r="MIY743" s="226"/>
      <c r="MIZ743" s="226"/>
      <c r="MJA743" s="226"/>
      <c r="MJB743" s="226"/>
      <c r="MJC743" s="226"/>
      <c r="MJD743" s="226"/>
      <c r="MJE743" s="226"/>
      <c r="MJF743" s="226"/>
      <c r="MJG743" s="226"/>
      <c r="MJH743" s="226"/>
      <c r="MJI743" s="226"/>
      <c r="MJJ743" s="226"/>
      <c r="MJK743" s="226"/>
      <c r="MJL743" s="226"/>
      <c r="MJM743" s="226"/>
      <c r="MJN743" s="226"/>
      <c r="MJO743" s="226"/>
      <c r="MJP743" s="226"/>
      <c r="MJQ743" s="226"/>
      <c r="MJR743" s="226"/>
      <c r="MJS743" s="226"/>
      <c r="MJT743" s="226"/>
      <c r="MJU743" s="226"/>
      <c r="MJV743" s="226"/>
      <c r="MJW743" s="226"/>
      <c r="MJX743" s="226"/>
      <c r="MJY743" s="226"/>
      <c r="MJZ743" s="226"/>
      <c r="MKA743" s="226"/>
      <c r="MKB743" s="226"/>
      <c r="MKC743" s="226"/>
      <c r="MKD743" s="226"/>
      <c r="MKE743" s="226"/>
      <c r="MKF743" s="226"/>
      <c r="MKG743" s="226"/>
      <c r="MKH743" s="226"/>
      <c r="MKI743" s="226"/>
      <c r="MKJ743" s="226"/>
      <c r="MKK743" s="226"/>
      <c r="MKL743" s="226"/>
      <c r="MKM743" s="226"/>
      <c r="MKN743" s="226"/>
      <c r="MKO743" s="226"/>
      <c r="MKP743" s="226"/>
      <c r="MKQ743" s="226"/>
      <c r="MKR743" s="226"/>
      <c r="MKS743" s="226"/>
      <c r="MKT743" s="226"/>
      <c r="MKU743" s="226"/>
      <c r="MKV743" s="226"/>
      <c r="MKW743" s="226"/>
      <c r="MKX743" s="226"/>
      <c r="MKY743" s="226"/>
      <c r="MKZ743" s="226"/>
      <c r="MLA743" s="226"/>
      <c r="MLB743" s="226"/>
      <c r="MLC743" s="226"/>
      <c r="MLD743" s="226"/>
      <c r="MLE743" s="226"/>
      <c r="MLF743" s="226"/>
      <c r="MLG743" s="226"/>
      <c r="MLH743" s="226"/>
      <c r="MLI743" s="226"/>
      <c r="MLJ743" s="226"/>
      <c r="MLK743" s="226"/>
      <c r="MLL743" s="226"/>
      <c r="MLM743" s="226"/>
      <c r="MLN743" s="226"/>
      <c r="MLO743" s="226"/>
      <c r="MLP743" s="226"/>
      <c r="MLQ743" s="226"/>
      <c r="MLR743" s="226"/>
      <c r="MLS743" s="226"/>
      <c r="MLT743" s="226"/>
      <c r="MLU743" s="226"/>
      <c r="MLV743" s="226"/>
      <c r="MLW743" s="226"/>
      <c r="MLX743" s="226"/>
      <c r="MLY743" s="226"/>
      <c r="MLZ743" s="226"/>
      <c r="MMA743" s="226"/>
      <c r="MMB743" s="226"/>
      <c r="MMC743" s="226"/>
      <c r="MMD743" s="226"/>
      <c r="MME743" s="226"/>
      <c r="MMF743" s="226"/>
      <c r="MMG743" s="226"/>
      <c r="MMH743" s="226"/>
      <c r="MMI743" s="226"/>
      <c r="MMJ743" s="226"/>
      <c r="MMK743" s="226"/>
      <c r="MML743" s="226"/>
      <c r="MMM743" s="226"/>
      <c r="MMN743" s="226"/>
      <c r="MMO743" s="226"/>
      <c r="MMP743" s="226"/>
      <c r="MMQ743" s="226"/>
      <c r="MMR743" s="226"/>
      <c r="MMS743" s="226"/>
      <c r="MMT743" s="226"/>
      <c r="MMU743" s="226"/>
      <c r="MMV743" s="226"/>
      <c r="MMW743" s="226"/>
      <c r="MMX743" s="226"/>
      <c r="MMY743" s="226"/>
      <c r="MMZ743" s="226"/>
      <c r="MNA743" s="226"/>
      <c r="MNB743" s="226"/>
      <c r="MNC743" s="226"/>
      <c r="MND743" s="226"/>
      <c r="MNE743" s="226"/>
      <c r="MNF743" s="226"/>
      <c r="MNG743" s="226"/>
      <c r="MNH743" s="226"/>
      <c r="MNI743" s="226"/>
      <c r="MNJ743" s="226"/>
      <c r="MNK743" s="226"/>
      <c r="MNL743" s="226"/>
      <c r="MNM743" s="226"/>
      <c r="MNN743" s="226"/>
      <c r="MNO743" s="226"/>
      <c r="MNP743" s="226"/>
      <c r="MNQ743" s="226"/>
      <c r="MNR743" s="226"/>
      <c r="MNS743" s="226"/>
      <c r="MNT743" s="226"/>
      <c r="MNU743" s="226"/>
      <c r="MNV743" s="226"/>
      <c r="MNW743" s="226"/>
      <c r="MNX743" s="226"/>
      <c r="MNY743" s="226"/>
      <c r="MNZ743" s="226"/>
      <c r="MOA743" s="226"/>
      <c r="MOB743" s="226"/>
      <c r="MOC743" s="226"/>
      <c r="MOD743" s="226"/>
      <c r="MOE743" s="226"/>
      <c r="MOF743" s="226"/>
      <c r="MOG743" s="226"/>
      <c r="MOH743" s="226"/>
      <c r="MOI743" s="226"/>
      <c r="MOJ743" s="226"/>
      <c r="MOK743" s="226"/>
      <c r="MOL743" s="226"/>
      <c r="MOM743" s="226"/>
      <c r="MON743" s="226"/>
      <c r="MOO743" s="226"/>
      <c r="MOP743" s="226"/>
      <c r="MOQ743" s="226"/>
      <c r="MOR743" s="226"/>
      <c r="MOS743" s="226"/>
      <c r="MOT743" s="226"/>
      <c r="MOU743" s="226"/>
      <c r="MOV743" s="226"/>
      <c r="MOW743" s="226"/>
      <c r="MOX743" s="226"/>
      <c r="MOY743" s="226"/>
      <c r="MOZ743" s="226"/>
      <c r="MPA743" s="226"/>
      <c r="MPB743" s="226"/>
      <c r="MPC743" s="226"/>
      <c r="MPD743" s="226"/>
      <c r="MPE743" s="226"/>
      <c r="MPF743" s="226"/>
      <c r="MPG743" s="226"/>
      <c r="MPH743" s="226"/>
      <c r="MPI743" s="226"/>
      <c r="MPJ743" s="226"/>
      <c r="MPK743" s="226"/>
      <c r="MPL743" s="226"/>
      <c r="MPM743" s="226"/>
      <c r="MPN743" s="226"/>
      <c r="MPO743" s="226"/>
      <c r="MPP743" s="226"/>
      <c r="MPQ743" s="226"/>
      <c r="MPR743" s="226"/>
      <c r="MPS743" s="226"/>
      <c r="MPT743" s="226"/>
      <c r="MPU743" s="226"/>
      <c r="MPV743" s="226"/>
      <c r="MPW743" s="226"/>
      <c r="MPX743" s="226"/>
      <c r="MPY743" s="226"/>
      <c r="MPZ743" s="226"/>
      <c r="MQA743" s="226"/>
      <c r="MQB743" s="226"/>
      <c r="MQC743" s="226"/>
      <c r="MQD743" s="226"/>
      <c r="MQE743" s="226"/>
      <c r="MQF743" s="226"/>
      <c r="MQG743" s="226"/>
      <c r="MQH743" s="226"/>
      <c r="MQI743" s="226"/>
      <c r="MQJ743" s="226"/>
      <c r="MQK743" s="226"/>
      <c r="MQL743" s="226"/>
      <c r="MQM743" s="226"/>
      <c r="MQN743" s="226"/>
      <c r="MQO743" s="226"/>
      <c r="MQP743" s="226"/>
      <c r="MQQ743" s="226"/>
      <c r="MQR743" s="226"/>
      <c r="MQS743" s="226"/>
      <c r="MQT743" s="226"/>
      <c r="MQU743" s="226"/>
      <c r="MQV743" s="226"/>
      <c r="MQW743" s="226"/>
      <c r="MQX743" s="226"/>
      <c r="MQY743" s="226"/>
      <c r="MQZ743" s="226"/>
      <c r="MRA743" s="226"/>
      <c r="MRB743" s="226"/>
      <c r="MRC743" s="226"/>
      <c r="MRD743" s="226"/>
      <c r="MRE743" s="226"/>
      <c r="MRF743" s="226"/>
      <c r="MRG743" s="226"/>
      <c r="MRH743" s="226"/>
      <c r="MRI743" s="226"/>
      <c r="MRJ743" s="226"/>
      <c r="MRK743" s="226"/>
      <c r="MRL743" s="226"/>
      <c r="MRM743" s="226"/>
      <c r="MRN743" s="226"/>
      <c r="MRO743" s="226"/>
      <c r="MRP743" s="226"/>
      <c r="MRQ743" s="226"/>
      <c r="MRR743" s="226"/>
      <c r="MRS743" s="226"/>
      <c r="MRT743" s="226"/>
      <c r="MRU743" s="226"/>
      <c r="MRV743" s="226"/>
      <c r="MRW743" s="226"/>
      <c r="MRX743" s="226"/>
      <c r="MRY743" s="226"/>
      <c r="MRZ743" s="226"/>
      <c r="MSA743" s="226"/>
      <c r="MSB743" s="226"/>
      <c r="MSC743" s="226"/>
      <c r="MSD743" s="226"/>
      <c r="MSE743" s="226"/>
      <c r="MSF743" s="226"/>
      <c r="MSG743" s="226"/>
      <c r="MSH743" s="226"/>
      <c r="MSI743" s="226"/>
      <c r="MSJ743" s="226"/>
      <c r="MSK743" s="226"/>
      <c r="MSL743" s="226"/>
      <c r="MSM743" s="226"/>
      <c r="MSN743" s="226"/>
      <c r="MSO743" s="226"/>
      <c r="MSP743" s="226"/>
      <c r="MSQ743" s="226"/>
      <c r="MSR743" s="226"/>
      <c r="MSS743" s="226"/>
      <c r="MST743" s="226"/>
      <c r="MSU743" s="226"/>
      <c r="MSV743" s="226"/>
      <c r="MSW743" s="226"/>
      <c r="MSX743" s="226"/>
      <c r="MSY743" s="226"/>
      <c r="MSZ743" s="226"/>
      <c r="MTA743" s="226"/>
      <c r="MTB743" s="226"/>
      <c r="MTC743" s="226"/>
      <c r="MTD743" s="226"/>
      <c r="MTE743" s="226"/>
      <c r="MTF743" s="226"/>
      <c r="MTG743" s="226"/>
      <c r="MTH743" s="226"/>
      <c r="MTI743" s="226"/>
      <c r="MTJ743" s="226"/>
      <c r="MTK743" s="226"/>
      <c r="MTL743" s="226"/>
      <c r="MTM743" s="226"/>
      <c r="MTN743" s="226"/>
      <c r="MTO743" s="226"/>
      <c r="MTP743" s="226"/>
      <c r="MTQ743" s="226"/>
      <c r="MTR743" s="226"/>
      <c r="MTS743" s="226"/>
      <c r="MTT743" s="226"/>
      <c r="MTU743" s="226"/>
      <c r="MTV743" s="226"/>
      <c r="MTW743" s="226"/>
      <c r="MTX743" s="226"/>
      <c r="MTY743" s="226"/>
      <c r="MTZ743" s="226"/>
      <c r="MUA743" s="226"/>
      <c r="MUB743" s="226"/>
      <c r="MUC743" s="226"/>
      <c r="MUD743" s="226"/>
      <c r="MUE743" s="226"/>
      <c r="MUF743" s="226"/>
      <c r="MUG743" s="226"/>
      <c r="MUH743" s="226"/>
      <c r="MUI743" s="226"/>
      <c r="MUJ743" s="226"/>
      <c r="MUK743" s="226"/>
      <c r="MUL743" s="226"/>
      <c r="MUM743" s="226"/>
      <c r="MUN743" s="226"/>
      <c r="MUO743" s="226"/>
      <c r="MUP743" s="226"/>
      <c r="MUQ743" s="226"/>
      <c r="MUR743" s="226"/>
      <c r="MUS743" s="226"/>
      <c r="MUT743" s="226"/>
      <c r="MUU743" s="226"/>
      <c r="MUV743" s="226"/>
      <c r="MUW743" s="226"/>
      <c r="MUX743" s="226"/>
      <c r="MUY743" s="226"/>
      <c r="MUZ743" s="226"/>
      <c r="MVA743" s="226"/>
      <c r="MVB743" s="226"/>
      <c r="MVC743" s="226"/>
      <c r="MVD743" s="226"/>
      <c r="MVE743" s="226"/>
      <c r="MVF743" s="226"/>
      <c r="MVG743" s="226"/>
      <c r="MVH743" s="226"/>
      <c r="MVI743" s="226"/>
      <c r="MVJ743" s="226"/>
      <c r="MVK743" s="226"/>
      <c r="MVL743" s="226"/>
      <c r="MVM743" s="226"/>
      <c r="MVN743" s="226"/>
      <c r="MVO743" s="226"/>
      <c r="MVP743" s="226"/>
      <c r="MVQ743" s="226"/>
      <c r="MVR743" s="226"/>
      <c r="MVS743" s="226"/>
      <c r="MVT743" s="226"/>
      <c r="MVU743" s="226"/>
      <c r="MVV743" s="226"/>
      <c r="MVW743" s="226"/>
      <c r="MVX743" s="226"/>
      <c r="MVY743" s="226"/>
      <c r="MVZ743" s="226"/>
      <c r="MWA743" s="226"/>
      <c r="MWB743" s="226"/>
      <c r="MWC743" s="226"/>
      <c r="MWD743" s="226"/>
      <c r="MWE743" s="226"/>
      <c r="MWF743" s="226"/>
      <c r="MWG743" s="226"/>
      <c r="MWH743" s="226"/>
      <c r="MWI743" s="226"/>
      <c r="MWJ743" s="226"/>
      <c r="MWK743" s="226"/>
      <c r="MWL743" s="226"/>
      <c r="MWM743" s="226"/>
      <c r="MWN743" s="226"/>
      <c r="MWO743" s="226"/>
      <c r="MWP743" s="226"/>
      <c r="MWQ743" s="226"/>
      <c r="MWR743" s="226"/>
      <c r="MWS743" s="226"/>
      <c r="MWT743" s="226"/>
      <c r="MWU743" s="226"/>
      <c r="MWV743" s="226"/>
      <c r="MWW743" s="226"/>
      <c r="MWX743" s="226"/>
      <c r="MWY743" s="226"/>
      <c r="MWZ743" s="226"/>
      <c r="MXA743" s="226"/>
      <c r="MXB743" s="226"/>
      <c r="MXC743" s="226"/>
      <c r="MXD743" s="226"/>
      <c r="MXE743" s="226"/>
      <c r="MXF743" s="226"/>
      <c r="MXG743" s="226"/>
      <c r="MXH743" s="226"/>
      <c r="MXI743" s="226"/>
      <c r="MXJ743" s="226"/>
      <c r="MXK743" s="226"/>
      <c r="MXL743" s="226"/>
      <c r="MXM743" s="226"/>
      <c r="MXN743" s="226"/>
      <c r="MXO743" s="226"/>
      <c r="MXP743" s="226"/>
      <c r="MXQ743" s="226"/>
      <c r="MXR743" s="226"/>
      <c r="MXS743" s="226"/>
      <c r="MXT743" s="226"/>
      <c r="MXU743" s="226"/>
      <c r="MXV743" s="226"/>
      <c r="MXW743" s="226"/>
      <c r="MXX743" s="226"/>
      <c r="MXY743" s="226"/>
      <c r="MXZ743" s="226"/>
      <c r="MYA743" s="226"/>
      <c r="MYB743" s="226"/>
      <c r="MYC743" s="226"/>
      <c r="MYD743" s="226"/>
      <c r="MYE743" s="226"/>
      <c r="MYF743" s="226"/>
      <c r="MYG743" s="226"/>
      <c r="MYH743" s="226"/>
      <c r="MYI743" s="226"/>
      <c r="MYJ743" s="226"/>
      <c r="MYK743" s="226"/>
      <c r="MYL743" s="226"/>
      <c r="MYM743" s="226"/>
      <c r="MYN743" s="226"/>
      <c r="MYO743" s="226"/>
      <c r="MYP743" s="226"/>
      <c r="MYQ743" s="226"/>
      <c r="MYR743" s="226"/>
      <c r="MYS743" s="226"/>
      <c r="MYT743" s="226"/>
      <c r="MYU743" s="226"/>
      <c r="MYV743" s="226"/>
      <c r="MYW743" s="226"/>
      <c r="MYX743" s="226"/>
      <c r="MYY743" s="226"/>
      <c r="MYZ743" s="226"/>
      <c r="MZA743" s="226"/>
      <c r="MZB743" s="226"/>
      <c r="MZC743" s="226"/>
      <c r="MZD743" s="226"/>
      <c r="MZE743" s="226"/>
      <c r="MZF743" s="226"/>
      <c r="MZG743" s="226"/>
      <c r="MZH743" s="226"/>
      <c r="MZI743" s="226"/>
      <c r="MZJ743" s="226"/>
      <c r="MZK743" s="226"/>
      <c r="MZL743" s="226"/>
      <c r="MZM743" s="226"/>
      <c r="MZN743" s="226"/>
      <c r="MZO743" s="226"/>
      <c r="MZP743" s="226"/>
      <c r="MZQ743" s="226"/>
      <c r="MZR743" s="226"/>
      <c r="MZS743" s="226"/>
      <c r="MZT743" s="226"/>
      <c r="MZU743" s="226"/>
      <c r="MZV743" s="226"/>
      <c r="MZW743" s="226"/>
      <c r="MZX743" s="226"/>
      <c r="MZY743" s="226"/>
      <c r="MZZ743" s="226"/>
      <c r="NAA743" s="226"/>
      <c r="NAB743" s="226"/>
      <c r="NAC743" s="226"/>
      <c r="NAD743" s="226"/>
      <c r="NAE743" s="226"/>
      <c r="NAF743" s="226"/>
      <c r="NAG743" s="226"/>
      <c r="NAH743" s="226"/>
      <c r="NAI743" s="226"/>
      <c r="NAJ743" s="226"/>
      <c r="NAK743" s="226"/>
      <c r="NAL743" s="226"/>
      <c r="NAM743" s="226"/>
      <c r="NAN743" s="226"/>
      <c r="NAO743" s="226"/>
      <c r="NAP743" s="226"/>
      <c r="NAQ743" s="226"/>
      <c r="NAR743" s="226"/>
      <c r="NAS743" s="226"/>
      <c r="NAT743" s="226"/>
      <c r="NAU743" s="226"/>
      <c r="NAV743" s="226"/>
      <c r="NAW743" s="226"/>
      <c r="NAX743" s="226"/>
      <c r="NAY743" s="226"/>
      <c r="NAZ743" s="226"/>
      <c r="NBA743" s="226"/>
      <c r="NBB743" s="226"/>
      <c r="NBC743" s="226"/>
      <c r="NBD743" s="226"/>
      <c r="NBE743" s="226"/>
      <c r="NBF743" s="226"/>
      <c r="NBG743" s="226"/>
      <c r="NBH743" s="226"/>
      <c r="NBI743" s="226"/>
      <c r="NBJ743" s="226"/>
      <c r="NBK743" s="226"/>
      <c r="NBL743" s="226"/>
      <c r="NBM743" s="226"/>
      <c r="NBN743" s="226"/>
      <c r="NBO743" s="226"/>
      <c r="NBP743" s="226"/>
      <c r="NBQ743" s="226"/>
      <c r="NBR743" s="226"/>
      <c r="NBS743" s="226"/>
      <c r="NBT743" s="226"/>
      <c r="NBU743" s="226"/>
      <c r="NBV743" s="226"/>
      <c r="NBW743" s="226"/>
      <c r="NBX743" s="226"/>
      <c r="NBY743" s="226"/>
      <c r="NBZ743" s="226"/>
      <c r="NCA743" s="226"/>
      <c r="NCB743" s="226"/>
      <c r="NCC743" s="226"/>
      <c r="NCD743" s="226"/>
      <c r="NCE743" s="226"/>
      <c r="NCF743" s="226"/>
      <c r="NCG743" s="226"/>
      <c r="NCH743" s="226"/>
      <c r="NCI743" s="226"/>
      <c r="NCJ743" s="226"/>
      <c r="NCK743" s="226"/>
      <c r="NCL743" s="226"/>
      <c r="NCM743" s="226"/>
      <c r="NCN743" s="226"/>
      <c r="NCO743" s="226"/>
      <c r="NCP743" s="226"/>
      <c r="NCQ743" s="226"/>
      <c r="NCR743" s="226"/>
      <c r="NCS743" s="226"/>
      <c r="NCT743" s="226"/>
      <c r="NCU743" s="226"/>
      <c r="NCV743" s="226"/>
      <c r="NCW743" s="226"/>
      <c r="NCX743" s="226"/>
      <c r="NCY743" s="226"/>
      <c r="NCZ743" s="226"/>
      <c r="NDA743" s="226"/>
      <c r="NDB743" s="226"/>
      <c r="NDC743" s="226"/>
      <c r="NDD743" s="226"/>
      <c r="NDE743" s="226"/>
      <c r="NDF743" s="226"/>
      <c r="NDG743" s="226"/>
      <c r="NDH743" s="226"/>
      <c r="NDI743" s="226"/>
      <c r="NDJ743" s="226"/>
      <c r="NDK743" s="226"/>
      <c r="NDL743" s="226"/>
      <c r="NDM743" s="226"/>
      <c r="NDN743" s="226"/>
      <c r="NDO743" s="226"/>
      <c r="NDP743" s="226"/>
      <c r="NDQ743" s="226"/>
      <c r="NDR743" s="226"/>
      <c r="NDS743" s="226"/>
      <c r="NDT743" s="226"/>
      <c r="NDU743" s="226"/>
      <c r="NDV743" s="226"/>
      <c r="NDW743" s="226"/>
      <c r="NDX743" s="226"/>
      <c r="NDY743" s="226"/>
      <c r="NDZ743" s="226"/>
      <c r="NEA743" s="226"/>
      <c r="NEB743" s="226"/>
      <c r="NEC743" s="226"/>
      <c r="NED743" s="226"/>
      <c r="NEE743" s="226"/>
      <c r="NEF743" s="226"/>
      <c r="NEG743" s="226"/>
      <c r="NEH743" s="226"/>
      <c r="NEI743" s="226"/>
      <c r="NEJ743" s="226"/>
      <c r="NEK743" s="226"/>
      <c r="NEL743" s="226"/>
      <c r="NEM743" s="226"/>
      <c r="NEN743" s="226"/>
      <c r="NEO743" s="226"/>
      <c r="NEP743" s="226"/>
      <c r="NEQ743" s="226"/>
      <c r="NER743" s="226"/>
      <c r="NES743" s="226"/>
      <c r="NET743" s="226"/>
      <c r="NEU743" s="226"/>
      <c r="NEV743" s="226"/>
      <c r="NEW743" s="226"/>
      <c r="NEX743" s="226"/>
      <c r="NEY743" s="226"/>
      <c r="NEZ743" s="226"/>
      <c r="NFA743" s="226"/>
      <c r="NFB743" s="226"/>
      <c r="NFC743" s="226"/>
      <c r="NFD743" s="226"/>
      <c r="NFE743" s="226"/>
      <c r="NFF743" s="226"/>
      <c r="NFG743" s="226"/>
      <c r="NFH743" s="226"/>
      <c r="NFI743" s="226"/>
      <c r="NFJ743" s="226"/>
      <c r="NFK743" s="226"/>
      <c r="NFL743" s="226"/>
      <c r="NFM743" s="226"/>
      <c r="NFN743" s="226"/>
      <c r="NFO743" s="226"/>
      <c r="NFP743" s="226"/>
      <c r="NFQ743" s="226"/>
      <c r="NFR743" s="226"/>
      <c r="NFS743" s="226"/>
      <c r="NFT743" s="226"/>
      <c r="NFU743" s="226"/>
      <c r="NFV743" s="226"/>
      <c r="NFW743" s="226"/>
      <c r="NFX743" s="226"/>
      <c r="NFY743" s="226"/>
      <c r="NFZ743" s="226"/>
      <c r="NGA743" s="226"/>
      <c r="NGB743" s="226"/>
      <c r="NGC743" s="226"/>
      <c r="NGD743" s="226"/>
      <c r="NGE743" s="226"/>
      <c r="NGF743" s="226"/>
      <c r="NGG743" s="226"/>
      <c r="NGH743" s="226"/>
      <c r="NGI743" s="226"/>
      <c r="NGJ743" s="226"/>
      <c r="NGK743" s="226"/>
      <c r="NGL743" s="226"/>
      <c r="NGM743" s="226"/>
      <c r="NGN743" s="226"/>
      <c r="NGO743" s="226"/>
      <c r="NGP743" s="226"/>
      <c r="NGQ743" s="226"/>
      <c r="NGR743" s="226"/>
      <c r="NGS743" s="226"/>
      <c r="NGT743" s="226"/>
      <c r="NGU743" s="226"/>
      <c r="NGV743" s="226"/>
      <c r="NGW743" s="226"/>
      <c r="NGX743" s="226"/>
      <c r="NGY743" s="226"/>
      <c r="NGZ743" s="226"/>
      <c r="NHA743" s="226"/>
      <c r="NHB743" s="226"/>
      <c r="NHC743" s="226"/>
      <c r="NHD743" s="226"/>
      <c r="NHE743" s="226"/>
      <c r="NHF743" s="226"/>
      <c r="NHG743" s="226"/>
      <c r="NHH743" s="226"/>
      <c r="NHI743" s="226"/>
      <c r="NHJ743" s="226"/>
      <c r="NHK743" s="226"/>
      <c r="NHL743" s="226"/>
      <c r="NHM743" s="226"/>
      <c r="NHN743" s="226"/>
      <c r="NHO743" s="226"/>
      <c r="NHP743" s="226"/>
      <c r="NHQ743" s="226"/>
      <c r="NHR743" s="226"/>
      <c r="NHS743" s="226"/>
      <c r="NHT743" s="226"/>
      <c r="NHU743" s="226"/>
      <c r="NHV743" s="226"/>
      <c r="NHW743" s="226"/>
      <c r="NHX743" s="226"/>
      <c r="NHY743" s="226"/>
      <c r="NHZ743" s="226"/>
      <c r="NIA743" s="226"/>
      <c r="NIB743" s="226"/>
      <c r="NIC743" s="226"/>
      <c r="NID743" s="226"/>
      <c r="NIE743" s="226"/>
      <c r="NIF743" s="226"/>
      <c r="NIG743" s="226"/>
      <c r="NIH743" s="226"/>
      <c r="NII743" s="226"/>
      <c r="NIJ743" s="226"/>
      <c r="NIK743" s="226"/>
      <c r="NIL743" s="226"/>
      <c r="NIM743" s="226"/>
      <c r="NIN743" s="226"/>
      <c r="NIO743" s="226"/>
      <c r="NIP743" s="226"/>
      <c r="NIQ743" s="226"/>
      <c r="NIR743" s="226"/>
      <c r="NIS743" s="226"/>
      <c r="NIT743" s="226"/>
      <c r="NIU743" s="226"/>
      <c r="NIV743" s="226"/>
      <c r="NIW743" s="226"/>
      <c r="NIX743" s="226"/>
      <c r="NIY743" s="226"/>
      <c r="NIZ743" s="226"/>
      <c r="NJA743" s="226"/>
      <c r="NJB743" s="226"/>
      <c r="NJC743" s="226"/>
      <c r="NJD743" s="226"/>
      <c r="NJE743" s="226"/>
      <c r="NJF743" s="226"/>
      <c r="NJG743" s="226"/>
      <c r="NJH743" s="226"/>
      <c r="NJI743" s="226"/>
      <c r="NJJ743" s="226"/>
      <c r="NJK743" s="226"/>
      <c r="NJL743" s="226"/>
      <c r="NJM743" s="226"/>
      <c r="NJN743" s="226"/>
      <c r="NJO743" s="226"/>
      <c r="NJP743" s="226"/>
      <c r="NJQ743" s="226"/>
      <c r="NJR743" s="226"/>
      <c r="NJS743" s="226"/>
      <c r="NJT743" s="226"/>
      <c r="NJU743" s="226"/>
      <c r="NJV743" s="226"/>
      <c r="NJW743" s="226"/>
      <c r="NJX743" s="226"/>
      <c r="NJY743" s="226"/>
      <c r="NJZ743" s="226"/>
      <c r="NKA743" s="226"/>
      <c r="NKB743" s="226"/>
      <c r="NKC743" s="226"/>
      <c r="NKD743" s="226"/>
      <c r="NKE743" s="226"/>
      <c r="NKF743" s="226"/>
      <c r="NKG743" s="226"/>
      <c r="NKH743" s="226"/>
      <c r="NKI743" s="226"/>
      <c r="NKJ743" s="226"/>
      <c r="NKK743" s="226"/>
      <c r="NKL743" s="226"/>
      <c r="NKM743" s="226"/>
      <c r="NKN743" s="226"/>
      <c r="NKO743" s="226"/>
      <c r="NKP743" s="226"/>
      <c r="NKQ743" s="226"/>
      <c r="NKR743" s="226"/>
      <c r="NKS743" s="226"/>
      <c r="NKT743" s="226"/>
      <c r="NKU743" s="226"/>
      <c r="NKV743" s="226"/>
      <c r="NKW743" s="226"/>
      <c r="NKX743" s="226"/>
      <c r="NKY743" s="226"/>
      <c r="NKZ743" s="226"/>
      <c r="NLA743" s="226"/>
      <c r="NLB743" s="226"/>
      <c r="NLC743" s="226"/>
      <c r="NLD743" s="226"/>
      <c r="NLE743" s="226"/>
      <c r="NLF743" s="226"/>
      <c r="NLG743" s="226"/>
      <c r="NLH743" s="226"/>
      <c r="NLI743" s="226"/>
      <c r="NLJ743" s="226"/>
      <c r="NLK743" s="226"/>
      <c r="NLL743" s="226"/>
      <c r="NLM743" s="226"/>
      <c r="NLN743" s="226"/>
      <c r="NLO743" s="226"/>
      <c r="NLP743" s="226"/>
      <c r="NLQ743" s="226"/>
      <c r="NLR743" s="226"/>
      <c r="NLS743" s="226"/>
      <c r="NLT743" s="226"/>
      <c r="NLU743" s="226"/>
      <c r="NLV743" s="226"/>
      <c r="NLW743" s="226"/>
      <c r="NLX743" s="226"/>
      <c r="NLY743" s="226"/>
      <c r="NLZ743" s="226"/>
      <c r="NMA743" s="226"/>
      <c r="NMB743" s="226"/>
      <c r="NMC743" s="226"/>
      <c r="NMD743" s="226"/>
      <c r="NME743" s="226"/>
      <c r="NMF743" s="226"/>
      <c r="NMG743" s="226"/>
      <c r="NMH743" s="226"/>
      <c r="NMI743" s="226"/>
      <c r="NMJ743" s="226"/>
      <c r="NMK743" s="226"/>
      <c r="NML743" s="226"/>
      <c r="NMM743" s="226"/>
      <c r="NMN743" s="226"/>
      <c r="NMO743" s="226"/>
      <c r="NMP743" s="226"/>
      <c r="NMQ743" s="226"/>
      <c r="NMR743" s="226"/>
      <c r="NMS743" s="226"/>
      <c r="NMT743" s="226"/>
      <c r="NMU743" s="226"/>
      <c r="NMV743" s="226"/>
      <c r="NMW743" s="226"/>
      <c r="NMX743" s="226"/>
      <c r="NMY743" s="226"/>
      <c r="NMZ743" s="226"/>
      <c r="NNA743" s="226"/>
      <c r="NNB743" s="226"/>
      <c r="NNC743" s="226"/>
      <c r="NND743" s="226"/>
      <c r="NNE743" s="226"/>
      <c r="NNF743" s="226"/>
      <c r="NNG743" s="226"/>
      <c r="NNH743" s="226"/>
      <c r="NNI743" s="226"/>
      <c r="NNJ743" s="226"/>
      <c r="NNK743" s="226"/>
      <c r="NNL743" s="226"/>
      <c r="NNM743" s="226"/>
      <c r="NNN743" s="226"/>
      <c r="NNO743" s="226"/>
      <c r="NNP743" s="226"/>
      <c r="NNQ743" s="226"/>
      <c r="NNR743" s="226"/>
      <c r="NNS743" s="226"/>
      <c r="NNT743" s="226"/>
      <c r="NNU743" s="226"/>
      <c r="NNV743" s="226"/>
      <c r="NNW743" s="226"/>
      <c r="NNX743" s="226"/>
      <c r="NNY743" s="226"/>
      <c r="NNZ743" s="226"/>
      <c r="NOA743" s="226"/>
      <c r="NOB743" s="226"/>
      <c r="NOC743" s="226"/>
      <c r="NOD743" s="226"/>
      <c r="NOE743" s="226"/>
      <c r="NOF743" s="226"/>
      <c r="NOG743" s="226"/>
      <c r="NOH743" s="226"/>
      <c r="NOI743" s="226"/>
      <c r="NOJ743" s="226"/>
      <c r="NOK743" s="226"/>
      <c r="NOL743" s="226"/>
      <c r="NOM743" s="226"/>
      <c r="NON743" s="226"/>
      <c r="NOO743" s="226"/>
      <c r="NOP743" s="226"/>
      <c r="NOQ743" s="226"/>
      <c r="NOR743" s="226"/>
      <c r="NOS743" s="226"/>
      <c r="NOT743" s="226"/>
      <c r="NOU743" s="226"/>
      <c r="NOV743" s="226"/>
      <c r="NOW743" s="226"/>
      <c r="NOX743" s="226"/>
      <c r="NOY743" s="226"/>
      <c r="NOZ743" s="226"/>
      <c r="NPA743" s="226"/>
      <c r="NPB743" s="226"/>
      <c r="NPC743" s="226"/>
      <c r="NPD743" s="226"/>
      <c r="NPE743" s="226"/>
      <c r="NPF743" s="226"/>
      <c r="NPG743" s="226"/>
      <c r="NPH743" s="226"/>
      <c r="NPI743" s="226"/>
      <c r="NPJ743" s="226"/>
      <c r="NPK743" s="226"/>
      <c r="NPL743" s="226"/>
      <c r="NPM743" s="226"/>
      <c r="NPN743" s="226"/>
      <c r="NPO743" s="226"/>
      <c r="NPP743" s="226"/>
      <c r="NPQ743" s="226"/>
      <c r="NPR743" s="226"/>
      <c r="NPS743" s="226"/>
      <c r="NPT743" s="226"/>
      <c r="NPU743" s="226"/>
      <c r="NPV743" s="226"/>
      <c r="NPW743" s="226"/>
      <c r="NPX743" s="226"/>
      <c r="NPY743" s="226"/>
      <c r="NPZ743" s="226"/>
      <c r="NQA743" s="226"/>
      <c r="NQB743" s="226"/>
      <c r="NQC743" s="226"/>
      <c r="NQD743" s="226"/>
      <c r="NQE743" s="226"/>
      <c r="NQF743" s="226"/>
      <c r="NQG743" s="226"/>
      <c r="NQH743" s="226"/>
      <c r="NQI743" s="226"/>
      <c r="NQJ743" s="226"/>
      <c r="NQK743" s="226"/>
      <c r="NQL743" s="226"/>
      <c r="NQM743" s="226"/>
      <c r="NQN743" s="226"/>
      <c r="NQO743" s="226"/>
      <c r="NQP743" s="226"/>
      <c r="NQQ743" s="226"/>
      <c r="NQR743" s="226"/>
      <c r="NQS743" s="226"/>
      <c r="NQT743" s="226"/>
      <c r="NQU743" s="226"/>
      <c r="NQV743" s="226"/>
      <c r="NQW743" s="226"/>
      <c r="NQX743" s="226"/>
      <c r="NQY743" s="226"/>
      <c r="NQZ743" s="226"/>
      <c r="NRA743" s="226"/>
      <c r="NRB743" s="226"/>
      <c r="NRC743" s="226"/>
      <c r="NRD743" s="226"/>
      <c r="NRE743" s="226"/>
      <c r="NRF743" s="226"/>
      <c r="NRG743" s="226"/>
      <c r="NRH743" s="226"/>
      <c r="NRI743" s="226"/>
      <c r="NRJ743" s="226"/>
      <c r="NRK743" s="226"/>
      <c r="NRL743" s="226"/>
      <c r="NRM743" s="226"/>
      <c r="NRN743" s="226"/>
      <c r="NRO743" s="226"/>
      <c r="NRP743" s="226"/>
      <c r="NRQ743" s="226"/>
      <c r="NRR743" s="226"/>
      <c r="NRS743" s="226"/>
      <c r="NRT743" s="226"/>
      <c r="NRU743" s="226"/>
      <c r="NRV743" s="226"/>
      <c r="NRW743" s="226"/>
      <c r="NRX743" s="226"/>
      <c r="NRY743" s="226"/>
      <c r="NRZ743" s="226"/>
      <c r="NSA743" s="226"/>
      <c r="NSB743" s="226"/>
      <c r="NSC743" s="226"/>
      <c r="NSD743" s="226"/>
      <c r="NSE743" s="226"/>
      <c r="NSF743" s="226"/>
      <c r="NSG743" s="226"/>
      <c r="NSH743" s="226"/>
      <c r="NSI743" s="226"/>
      <c r="NSJ743" s="226"/>
      <c r="NSK743" s="226"/>
      <c r="NSL743" s="226"/>
      <c r="NSM743" s="226"/>
      <c r="NSN743" s="226"/>
      <c r="NSO743" s="226"/>
      <c r="NSP743" s="226"/>
      <c r="NSQ743" s="226"/>
      <c r="NSR743" s="226"/>
      <c r="NSS743" s="226"/>
      <c r="NST743" s="226"/>
      <c r="NSU743" s="226"/>
      <c r="NSV743" s="226"/>
      <c r="NSW743" s="226"/>
      <c r="NSX743" s="226"/>
      <c r="NSY743" s="226"/>
      <c r="NSZ743" s="226"/>
      <c r="NTA743" s="226"/>
      <c r="NTB743" s="226"/>
      <c r="NTC743" s="226"/>
      <c r="NTD743" s="226"/>
      <c r="NTE743" s="226"/>
      <c r="NTF743" s="226"/>
      <c r="NTG743" s="226"/>
      <c r="NTH743" s="226"/>
      <c r="NTI743" s="226"/>
      <c r="NTJ743" s="226"/>
      <c r="NTK743" s="226"/>
      <c r="NTL743" s="226"/>
      <c r="NTM743" s="226"/>
      <c r="NTN743" s="226"/>
      <c r="NTO743" s="226"/>
      <c r="NTP743" s="226"/>
      <c r="NTQ743" s="226"/>
      <c r="NTR743" s="226"/>
      <c r="NTS743" s="226"/>
      <c r="NTT743" s="226"/>
      <c r="NTU743" s="226"/>
      <c r="NTV743" s="226"/>
      <c r="NTW743" s="226"/>
      <c r="NTX743" s="226"/>
      <c r="NTY743" s="226"/>
      <c r="NTZ743" s="226"/>
      <c r="NUA743" s="226"/>
      <c r="NUB743" s="226"/>
      <c r="NUC743" s="226"/>
      <c r="NUD743" s="226"/>
      <c r="NUE743" s="226"/>
      <c r="NUF743" s="226"/>
      <c r="NUG743" s="226"/>
      <c r="NUH743" s="226"/>
      <c r="NUI743" s="226"/>
      <c r="NUJ743" s="226"/>
      <c r="NUK743" s="226"/>
      <c r="NUL743" s="226"/>
      <c r="NUM743" s="226"/>
      <c r="NUN743" s="226"/>
      <c r="NUO743" s="226"/>
      <c r="NUP743" s="226"/>
      <c r="NUQ743" s="226"/>
      <c r="NUR743" s="226"/>
      <c r="NUS743" s="226"/>
      <c r="NUT743" s="226"/>
      <c r="NUU743" s="226"/>
      <c r="NUV743" s="226"/>
      <c r="NUW743" s="226"/>
      <c r="NUX743" s="226"/>
      <c r="NUY743" s="226"/>
      <c r="NUZ743" s="226"/>
      <c r="NVA743" s="226"/>
      <c r="NVB743" s="226"/>
      <c r="NVC743" s="226"/>
      <c r="NVD743" s="226"/>
      <c r="NVE743" s="226"/>
      <c r="NVF743" s="226"/>
      <c r="NVG743" s="226"/>
      <c r="NVH743" s="226"/>
      <c r="NVI743" s="226"/>
      <c r="NVJ743" s="226"/>
      <c r="NVK743" s="226"/>
      <c r="NVL743" s="226"/>
      <c r="NVM743" s="226"/>
      <c r="NVN743" s="226"/>
      <c r="NVO743" s="226"/>
      <c r="NVP743" s="226"/>
      <c r="NVQ743" s="226"/>
      <c r="NVR743" s="226"/>
      <c r="NVS743" s="226"/>
      <c r="NVT743" s="226"/>
      <c r="NVU743" s="226"/>
      <c r="NVV743" s="226"/>
      <c r="NVW743" s="226"/>
      <c r="NVX743" s="226"/>
      <c r="NVY743" s="226"/>
      <c r="NVZ743" s="226"/>
      <c r="NWA743" s="226"/>
      <c r="NWB743" s="226"/>
      <c r="NWC743" s="226"/>
      <c r="NWD743" s="226"/>
      <c r="NWE743" s="226"/>
      <c r="NWF743" s="226"/>
      <c r="NWG743" s="226"/>
      <c r="NWH743" s="226"/>
      <c r="NWI743" s="226"/>
      <c r="NWJ743" s="226"/>
      <c r="NWK743" s="226"/>
      <c r="NWL743" s="226"/>
      <c r="NWM743" s="226"/>
      <c r="NWN743" s="226"/>
      <c r="NWO743" s="226"/>
      <c r="NWP743" s="226"/>
      <c r="NWQ743" s="226"/>
      <c r="NWR743" s="226"/>
      <c r="NWS743" s="226"/>
      <c r="NWT743" s="226"/>
      <c r="NWU743" s="226"/>
      <c r="NWV743" s="226"/>
      <c r="NWW743" s="226"/>
      <c r="NWX743" s="226"/>
      <c r="NWY743" s="226"/>
      <c r="NWZ743" s="226"/>
      <c r="NXA743" s="226"/>
      <c r="NXB743" s="226"/>
      <c r="NXC743" s="226"/>
      <c r="NXD743" s="226"/>
      <c r="NXE743" s="226"/>
      <c r="NXF743" s="226"/>
      <c r="NXG743" s="226"/>
      <c r="NXH743" s="226"/>
      <c r="NXI743" s="226"/>
      <c r="NXJ743" s="226"/>
      <c r="NXK743" s="226"/>
      <c r="NXL743" s="226"/>
      <c r="NXM743" s="226"/>
      <c r="NXN743" s="226"/>
      <c r="NXO743" s="226"/>
      <c r="NXP743" s="226"/>
      <c r="NXQ743" s="226"/>
      <c r="NXR743" s="226"/>
      <c r="NXS743" s="226"/>
      <c r="NXT743" s="226"/>
      <c r="NXU743" s="226"/>
      <c r="NXV743" s="226"/>
      <c r="NXW743" s="226"/>
      <c r="NXX743" s="226"/>
      <c r="NXY743" s="226"/>
      <c r="NXZ743" s="226"/>
      <c r="NYA743" s="226"/>
      <c r="NYB743" s="226"/>
      <c r="NYC743" s="226"/>
      <c r="NYD743" s="226"/>
      <c r="NYE743" s="226"/>
      <c r="NYF743" s="226"/>
      <c r="NYG743" s="226"/>
      <c r="NYH743" s="226"/>
      <c r="NYI743" s="226"/>
      <c r="NYJ743" s="226"/>
      <c r="NYK743" s="226"/>
      <c r="NYL743" s="226"/>
      <c r="NYM743" s="226"/>
      <c r="NYN743" s="226"/>
      <c r="NYO743" s="226"/>
      <c r="NYP743" s="226"/>
      <c r="NYQ743" s="226"/>
      <c r="NYR743" s="226"/>
      <c r="NYS743" s="226"/>
      <c r="NYT743" s="226"/>
      <c r="NYU743" s="226"/>
      <c r="NYV743" s="226"/>
      <c r="NYW743" s="226"/>
      <c r="NYX743" s="226"/>
      <c r="NYY743" s="226"/>
      <c r="NYZ743" s="226"/>
      <c r="NZA743" s="226"/>
      <c r="NZB743" s="226"/>
      <c r="NZC743" s="226"/>
      <c r="NZD743" s="226"/>
      <c r="NZE743" s="226"/>
      <c r="NZF743" s="226"/>
      <c r="NZG743" s="226"/>
      <c r="NZH743" s="226"/>
      <c r="NZI743" s="226"/>
      <c r="NZJ743" s="226"/>
      <c r="NZK743" s="226"/>
      <c r="NZL743" s="226"/>
      <c r="NZM743" s="226"/>
      <c r="NZN743" s="226"/>
      <c r="NZO743" s="226"/>
      <c r="NZP743" s="226"/>
      <c r="NZQ743" s="226"/>
      <c r="NZR743" s="226"/>
      <c r="NZS743" s="226"/>
      <c r="NZT743" s="226"/>
      <c r="NZU743" s="226"/>
      <c r="NZV743" s="226"/>
      <c r="NZW743" s="226"/>
      <c r="NZX743" s="226"/>
      <c r="NZY743" s="226"/>
      <c r="NZZ743" s="226"/>
      <c r="OAA743" s="226"/>
      <c r="OAB743" s="226"/>
      <c r="OAC743" s="226"/>
      <c r="OAD743" s="226"/>
      <c r="OAE743" s="226"/>
      <c r="OAF743" s="226"/>
      <c r="OAG743" s="226"/>
      <c r="OAH743" s="226"/>
      <c r="OAI743" s="226"/>
      <c r="OAJ743" s="226"/>
      <c r="OAK743" s="226"/>
      <c r="OAL743" s="226"/>
      <c r="OAM743" s="226"/>
      <c r="OAN743" s="226"/>
      <c r="OAO743" s="226"/>
      <c r="OAP743" s="226"/>
      <c r="OAQ743" s="226"/>
      <c r="OAR743" s="226"/>
      <c r="OAS743" s="226"/>
      <c r="OAT743" s="226"/>
      <c r="OAU743" s="226"/>
      <c r="OAV743" s="226"/>
      <c r="OAW743" s="226"/>
      <c r="OAX743" s="226"/>
      <c r="OAY743" s="226"/>
      <c r="OAZ743" s="226"/>
      <c r="OBA743" s="226"/>
      <c r="OBB743" s="226"/>
      <c r="OBC743" s="226"/>
      <c r="OBD743" s="226"/>
      <c r="OBE743" s="226"/>
      <c r="OBF743" s="226"/>
      <c r="OBG743" s="226"/>
      <c r="OBH743" s="226"/>
      <c r="OBI743" s="226"/>
      <c r="OBJ743" s="226"/>
      <c r="OBK743" s="226"/>
      <c r="OBL743" s="226"/>
      <c r="OBM743" s="226"/>
      <c r="OBN743" s="226"/>
      <c r="OBO743" s="226"/>
      <c r="OBP743" s="226"/>
      <c r="OBQ743" s="226"/>
      <c r="OBR743" s="226"/>
      <c r="OBS743" s="226"/>
      <c r="OBT743" s="226"/>
      <c r="OBU743" s="226"/>
      <c r="OBV743" s="226"/>
      <c r="OBW743" s="226"/>
      <c r="OBX743" s="226"/>
      <c r="OBY743" s="226"/>
      <c r="OBZ743" s="226"/>
      <c r="OCA743" s="226"/>
      <c r="OCB743" s="226"/>
      <c r="OCC743" s="226"/>
      <c r="OCD743" s="226"/>
      <c r="OCE743" s="226"/>
      <c r="OCF743" s="226"/>
      <c r="OCG743" s="226"/>
      <c r="OCH743" s="226"/>
      <c r="OCI743" s="226"/>
      <c r="OCJ743" s="226"/>
      <c r="OCK743" s="226"/>
      <c r="OCL743" s="226"/>
      <c r="OCM743" s="226"/>
      <c r="OCN743" s="226"/>
      <c r="OCO743" s="226"/>
      <c r="OCP743" s="226"/>
      <c r="OCQ743" s="226"/>
      <c r="OCR743" s="226"/>
      <c r="OCS743" s="226"/>
      <c r="OCT743" s="226"/>
      <c r="OCU743" s="226"/>
      <c r="OCV743" s="226"/>
      <c r="OCW743" s="226"/>
      <c r="OCX743" s="226"/>
      <c r="OCY743" s="226"/>
      <c r="OCZ743" s="226"/>
      <c r="ODA743" s="226"/>
      <c r="ODB743" s="226"/>
      <c r="ODC743" s="226"/>
      <c r="ODD743" s="226"/>
      <c r="ODE743" s="226"/>
      <c r="ODF743" s="226"/>
      <c r="ODG743" s="226"/>
      <c r="ODH743" s="226"/>
      <c r="ODI743" s="226"/>
      <c r="ODJ743" s="226"/>
      <c r="ODK743" s="226"/>
      <c r="ODL743" s="226"/>
      <c r="ODM743" s="226"/>
      <c r="ODN743" s="226"/>
      <c r="ODO743" s="226"/>
      <c r="ODP743" s="226"/>
      <c r="ODQ743" s="226"/>
      <c r="ODR743" s="226"/>
      <c r="ODS743" s="226"/>
      <c r="ODT743" s="226"/>
      <c r="ODU743" s="226"/>
      <c r="ODV743" s="226"/>
      <c r="ODW743" s="226"/>
      <c r="ODX743" s="226"/>
      <c r="ODY743" s="226"/>
      <c r="ODZ743" s="226"/>
      <c r="OEA743" s="226"/>
      <c r="OEB743" s="226"/>
      <c r="OEC743" s="226"/>
      <c r="OED743" s="226"/>
      <c r="OEE743" s="226"/>
      <c r="OEF743" s="226"/>
      <c r="OEG743" s="226"/>
      <c r="OEH743" s="226"/>
      <c r="OEI743" s="226"/>
      <c r="OEJ743" s="226"/>
      <c r="OEK743" s="226"/>
      <c r="OEL743" s="226"/>
      <c r="OEM743" s="226"/>
      <c r="OEN743" s="226"/>
      <c r="OEO743" s="226"/>
      <c r="OEP743" s="226"/>
      <c r="OEQ743" s="226"/>
      <c r="OER743" s="226"/>
      <c r="OES743" s="226"/>
      <c r="OET743" s="226"/>
      <c r="OEU743" s="226"/>
      <c r="OEV743" s="226"/>
      <c r="OEW743" s="226"/>
      <c r="OEX743" s="226"/>
      <c r="OEY743" s="226"/>
      <c r="OEZ743" s="226"/>
      <c r="OFA743" s="226"/>
      <c r="OFB743" s="226"/>
      <c r="OFC743" s="226"/>
      <c r="OFD743" s="226"/>
      <c r="OFE743" s="226"/>
      <c r="OFF743" s="226"/>
      <c r="OFG743" s="226"/>
      <c r="OFH743" s="226"/>
      <c r="OFI743" s="226"/>
      <c r="OFJ743" s="226"/>
      <c r="OFK743" s="226"/>
      <c r="OFL743" s="226"/>
      <c r="OFM743" s="226"/>
      <c r="OFN743" s="226"/>
      <c r="OFO743" s="226"/>
      <c r="OFP743" s="226"/>
      <c r="OFQ743" s="226"/>
      <c r="OFR743" s="226"/>
      <c r="OFS743" s="226"/>
      <c r="OFT743" s="226"/>
      <c r="OFU743" s="226"/>
      <c r="OFV743" s="226"/>
      <c r="OFW743" s="226"/>
      <c r="OFX743" s="226"/>
      <c r="OFY743" s="226"/>
      <c r="OFZ743" s="226"/>
      <c r="OGA743" s="226"/>
      <c r="OGB743" s="226"/>
      <c r="OGC743" s="226"/>
      <c r="OGD743" s="226"/>
      <c r="OGE743" s="226"/>
      <c r="OGF743" s="226"/>
      <c r="OGG743" s="226"/>
      <c r="OGH743" s="226"/>
      <c r="OGI743" s="226"/>
      <c r="OGJ743" s="226"/>
      <c r="OGK743" s="226"/>
      <c r="OGL743" s="226"/>
      <c r="OGM743" s="226"/>
      <c r="OGN743" s="226"/>
      <c r="OGO743" s="226"/>
      <c r="OGP743" s="226"/>
      <c r="OGQ743" s="226"/>
      <c r="OGR743" s="226"/>
      <c r="OGS743" s="226"/>
      <c r="OGT743" s="226"/>
      <c r="OGU743" s="226"/>
      <c r="OGV743" s="226"/>
      <c r="OGW743" s="226"/>
      <c r="OGX743" s="226"/>
      <c r="OGY743" s="226"/>
      <c r="OGZ743" s="226"/>
      <c r="OHA743" s="226"/>
      <c r="OHB743" s="226"/>
      <c r="OHC743" s="226"/>
      <c r="OHD743" s="226"/>
      <c r="OHE743" s="226"/>
      <c r="OHF743" s="226"/>
      <c r="OHG743" s="226"/>
      <c r="OHH743" s="226"/>
      <c r="OHI743" s="226"/>
      <c r="OHJ743" s="226"/>
      <c r="OHK743" s="226"/>
      <c r="OHL743" s="226"/>
      <c r="OHM743" s="226"/>
      <c r="OHN743" s="226"/>
      <c r="OHO743" s="226"/>
      <c r="OHP743" s="226"/>
      <c r="OHQ743" s="226"/>
      <c r="OHR743" s="226"/>
      <c r="OHS743" s="226"/>
      <c r="OHT743" s="226"/>
      <c r="OHU743" s="226"/>
      <c r="OHV743" s="226"/>
      <c r="OHW743" s="226"/>
      <c r="OHX743" s="226"/>
      <c r="OHY743" s="226"/>
      <c r="OHZ743" s="226"/>
      <c r="OIA743" s="226"/>
      <c r="OIB743" s="226"/>
      <c r="OIC743" s="226"/>
      <c r="OID743" s="226"/>
      <c r="OIE743" s="226"/>
      <c r="OIF743" s="226"/>
      <c r="OIG743" s="226"/>
      <c r="OIH743" s="226"/>
      <c r="OII743" s="226"/>
      <c r="OIJ743" s="226"/>
      <c r="OIK743" s="226"/>
      <c r="OIL743" s="226"/>
      <c r="OIM743" s="226"/>
      <c r="OIN743" s="226"/>
      <c r="OIO743" s="226"/>
      <c r="OIP743" s="226"/>
      <c r="OIQ743" s="226"/>
      <c r="OIR743" s="226"/>
      <c r="OIS743" s="226"/>
      <c r="OIT743" s="226"/>
      <c r="OIU743" s="226"/>
      <c r="OIV743" s="226"/>
      <c r="OIW743" s="226"/>
      <c r="OIX743" s="226"/>
      <c r="OIY743" s="226"/>
      <c r="OIZ743" s="226"/>
      <c r="OJA743" s="226"/>
      <c r="OJB743" s="226"/>
      <c r="OJC743" s="226"/>
      <c r="OJD743" s="226"/>
      <c r="OJE743" s="226"/>
      <c r="OJF743" s="226"/>
      <c r="OJG743" s="226"/>
      <c r="OJH743" s="226"/>
      <c r="OJI743" s="226"/>
      <c r="OJJ743" s="226"/>
      <c r="OJK743" s="226"/>
      <c r="OJL743" s="226"/>
      <c r="OJM743" s="226"/>
      <c r="OJN743" s="226"/>
      <c r="OJO743" s="226"/>
      <c r="OJP743" s="226"/>
      <c r="OJQ743" s="226"/>
      <c r="OJR743" s="226"/>
      <c r="OJS743" s="226"/>
      <c r="OJT743" s="226"/>
      <c r="OJU743" s="226"/>
      <c r="OJV743" s="226"/>
      <c r="OJW743" s="226"/>
      <c r="OJX743" s="226"/>
      <c r="OJY743" s="226"/>
      <c r="OJZ743" s="226"/>
      <c r="OKA743" s="226"/>
      <c r="OKB743" s="226"/>
      <c r="OKC743" s="226"/>
      <c r="OKD743" s="226"/>
      <c r="OKE743" s="226"/>
      <c r="OKF743" s="226"/>
      <c r="OKG743" s="226"/>
      <c r="OKH743" s="226"/>
      <c r="OKI743" s="226"/>
      <c r="OKJ743" s="226"/>
      <c r="OKK743" s="226"/>
      <c r="OKL743" s="226"/>
      <c r="OKM743" s="226"/>
      <c r="OKN743" s="226"/>
      <c r="OKO743" s="226"/>
      <c r="OKP743" s="226"/>
      <c r="OKQ743" s="226"/>
      <c r="OKR743" s="226"/>
      <c r="OKS743" s="226"/>
      <c r="OKT743" s="226"/>
      <c r="OKU743" s="226"/>
      <c r="OKV743" s="226"/>
      <c r="OKW743" s="226"/>
      <c r="OKX743" s="226"/>
      <c r="OKY743" s="226"/>
      <c r="OKZ743" s="226"/>
      <c r="OLA743" s="226"/>
      <c r="OLB743" s="226"/>
      <c r="OLC743" s="226"/>
      <c r="OLD743" s="226"/>
      <c r="OLE743" s="226"/>
      <c r="OLF743" s="226"/>
      <c r="OLG743" s="226"/>
      <c r="OLH743" s="226"/>
      <c r="OLI743" s="226"/>
      <c r="OLJ743" s="226"/>
      <c r="OLK743" s="226"/>
      <c r="OLL743" s="226"/>
      <c r="OLM743" s="226"/>
      <c r="OLN743" s="226"/>
      <c r="OLO743" s="226"/>
      <c r="OLP743" s="226"/>
      <c r="OLQ743" s="226"/>
      <c r="OLR743" s="226"/>
      <c r="OLS743" s="226"/>
      <c r="OLT743" s="226"/>
      <c r="OLU743" s="226"/>
      <c r="OLV743" s="226"/>
      <c r="OLW743" s="226"/>
      <c r="OLX743" s="226"/>
      <c r="OLY743" s="226"/>
      <c r="OLZ743" s="226"/>
      <c r="OMA743" s="226"/>
      <c r="OMB743" s="226"/>
      <c r="OMC743" s="226"/>
      <c r="OMD743" s="226"/>
      <c r="OME743" s="226"/>
      <c r="OMF743" s="226"/>
      <c r="OMG743" s="226"/>
      <c r="OMH743" s="226"/>
      <c r="OMI743" s="226"/>
      <c r="OMJ743" s="226"/>
      <c r="OMK743" s="226"/>
      <c r="OML743" s="226"/>
      <c r="OMM743" s="226"/>
      <c r="OMN743" s="226"/>
      <c r="OMO743" s="226"/>
      <c r="OMP743" s="226"/>
      <c r="OMQ743" s="226"/>
      <c r="OMR743" s="226"/>
      <c r="OMS743" s="226"/>
      <c r="OMT743" s="226"/>
      <c r="OMU743" s="226"/>
      <c r="OMV743" s="226"/>
      <c r="OMW743" s="226"/>
      <c r="OMX743" s="226"/>
      <c r="OMY743" s="226"/>
      <c r="OMZ743" s="226"/>
      <c r="ONA743" s="226"/>
      <c r="ONB743" s="226"/>
      <c r="ONC743" s="226"/>
      <c r="OND743" s="226"/>
      <c r="ONE743" s="226"/>
      <c r="ONF743" s="226"/>
      <c r="ONG743" s="226"/>
      <c r="ONH743" s="226"/>
      <c r="ONI743" s="226"/>
      <c r="ONJ743" s="226"/>
      <c r="ONK743" s="226"/>
      <c r="ONL743" s="226"/>
      <c r="ONM743" s="226"/>
      <c r="ONN743" s="226"/>
      <c r="ONO743" s="226"/>
      <c r="ONP743" s="226"/>
      <c r="ONQ743" s="226"/>
      <c r="ONR743" s="226"/>
      <c r="ONS743" s="226"/>
      <c r="ONT743" s="226"/>
      <c r="ONU743" s="226"/>
      <c r="ONV743" s="226"/>
      <c r="ONW743" s="226"/>
      <c r="ONX743" s="226"/>
      <c r="ONY743" s="226"/>
      <c r="ONZ743" s="226"/>
      <c r="OOA743" s="226"/>
      <c r="OOB743" s="226"/>
      <c r="OOC743" s="226"/>
      <c r="OOD743" s="226"/>
      <c r="OOE743" s="226"/>
      <c r="OOF743" s="226"/>
      <c r="OOG743" s="226"/>
      <c r="OOH743" s="226"/>
      <c r="OOI743" s="226"/>
      <c r="OOJ743" s="226"/>
      <c r="OOK743" s="226"/>
      <c r="OOL743" s="226"/>
      <c r="OOM743" s="226"/>
      <c r="OON743" s="226"/>
      <c r="OOO743" s="226"/>
      <c r="OOP743" s="226"/>
      <c r="OOQ743" s="226"/>
      <c r="OOR743" s="226"/>
      <c r="OOS743" s="226"/>
      <c r="OOT743" s="226"/>
      <c r="OOU743" s="226"/>
      <c r="OOV743" s="226"/>
      <c r="OOW743" s="226"/>
      <c r="OOX743" s="226"/>
      <c r="OOY743" s="226"/>
      <c r="OOZ743" s="226"/>
      <c r="OPA743" s="226"/>
      <c r="OPB743" s="226"/>
      <c r="OPC743" s="226"/>
      <c r="OPD743" s="226"/>
      <c r="OPE743" s="226"/>
      <c r="OPF743" s="226"/>
      <c r="OPG743" s="226"/>
      <c r="OPH743" s="226"/>
      <c r="OPI743" s="226"/>
      <c r="OPJ743" s="226"/>
      <c r="OPK743" s="226"/>
      <c r="OPL743" s="226"/>
      <c r="OPM743" s="226"/>
      <c r="OPN743" s="226"/>
      <c r="OPO743" s="226"/>
      <c r="OPP743" s="226"/>
      <c r="OPQ743" s="226"/>
      <c r="OPR743" s="226"/>
      <c r="OPS743" s="226"/>
      <c r="OPT743" s="226"/>
      <c r="OPU743" s="226"/>
      <c r="OPV743" s="226"/>
      <c r="OPW743" s="226"/>
      <c r="OPX743" s="226"/>
      <c r="OPY743" s="226"/>
      <c r="OPZ743" s="226"/>
      <c r="OQA743" s="226"/>
      <c r="OQB743" s="226"/>
      <c r="OQC743" s="226"/>
      <c r="OQD743" s="226"/>
      <c r="OQE743" s="226"/>
      <c r="OQF743" s="226"/>
      <c r="OQG743" s="226"/>
      <c r="OQH743" s="226"/>
      <c r="OQI743" s="226"/>
      <c r="OQJ743" s="226"/>
      <c r="OQK743" s="226"/>
      <c r="OQL743" s="226"/>
      <c r="OQM743" s="226"/>
      <c r="OQN743" s="226"/>
      <c r="OQO743" s="226"/>
      <c r="OQP743" s="226"/>
      <c r="OQQ743" s="226"/>
      <c r="OQR743" s="226"/>
      <c r="OQS743" s="226"/>
      <c r="OQT743" s="226"/>
      <c r="OQU743" s="226"/>
      <c r="OQV743" s="226"/>
      <c r="OQW743" s="226"/>
      <c r="OQX743" s="226"/>
      <c r="OQY743" s="226"/>
      <c r="OQZ743" s="226"/>
      <c r="ORA743" s="226"/>
      <c r="ORB743" s="226"/>
      <c r="ORC743" s="226"/>
      <c r="ORD743" s="226"/>
      <c r="ORE743" s="226"/>
      <c r="ORF743" s="226"/>
      <c r="ORG743" s="226"/>
      <c r="ORH743" s="226"/>
      <c r="ORI743" s="226"/>
      <c r="ORJ743" s="226"/>
      <c r="ORK743" s="226"/>
      <c r="ORL743" s="226"/>
      <c r="ORM743" s="226"/>
      <c r="ORN743" s="226"/>
      <c r="ORO743" s="226"/>
      <c r="ORP743" s="226"/>
      <c r="ORQ743" s="226"/>
      <c r="ORR743" s="226"/>
      <c r="ORS743" s="226"/>
      <c r="ORT743" s="226"/>
      <c r="ORU743" s="226"/>
      <c r="ORV743" s="226"/>
      <c r="ORW743" s="226"/>
      <c r="ORX743" s="226"/>
      <c r="ORY743" s="226"/>
      <c r="ORZ743" s="226"/>
      <c r="OSA743" s="226"/>
      <c r="OSB743" s="226"/>
      <c r="OSC743" s="226"/>
      <c r="OSD743" s="226"/>
      <c r="OSE743" s="226"/>
      <c r="OSF743" s="226"/>
      <c r="OSG743" s="226"/>
      <c r="OSH743" s="226"/>
      <c r="OSI743" s="226"/>
      <c r="OSJ743" s="226"/>
      <c r="OSK743" s="226"/>
      <c r="OSL743" s="226"/>
      <c r="OSM743" s="226"/>
      <c r="OSN743" s="226"/>
      <c r="OSO743" s="226"/>
      <c r="OSP743" s="226"/>
      <c r="OSQ743" s="226"/>
      <c r="OSR743" s="226"/>
      <c r="OSS743" s="226"/>
      <c r="OST743" s="226"/>
      <c r="OSU743" s="226"/>
      <c r="OSV743" s="226"/>
      <c r="OSW743" s="226"/>
      <c r="OSX743" s="226"/>
      <c r="OSY743" s="226"/>
      <c r="OSZ743" s="226"/>
      <c r="OTA743" s="226"/>
      <c r="OTB743" s="226"/>
      <c r="OTC743" s="226"/>
      <c r="OTD743" s="226"/>
      <c r="OTE743" s="226"/>
      <c r="OTF743" s="226"/>
      <c r="OTG743" s="226"/>
      <c r="OTH743" s="226"/>
      <c r="OTI743" s="226"/>
      <c r="OTJ743" s="226"/>
      <c r="OTK743" s="226"/>
      <c r="OTL743" s="226"/>
      <c r="OTM743" s="226"/>
      <c r="OTN743" s="226"/>
      <c r="OTO743" s="226"/>
      <c r="OTP743" s="226"/>
      <c r="OTQ743" s="226"/>
      <c r="OTR743" s="226"/>
      <c r="OTS743" s="226"/>
      <c r="OTT743" s="226"/>
      <c r="OTU743" s="226"/>
      <c r="OTV743" s="226"/>
      <c r="OTW743" s="226"/>
      <c r="OTX743" s="226"/>
      <c r="OTY743" s="226"/>
      <c r="OTZ743" s="226"/>
      <c r="OUA743" s="226"/>
      <c r="OUB743" s="226"/>
      <c r="OUC743" s="226"/>
      <c r="OUD743" s="226"/>
      <c r="OUE743" s="226"/>
      <c r="OUF743" s="226"/>
      <c r="OUG743" s="226"/>
      <c r="OUH743" s="226"/>
      <c r="OUI743" s="226"/>
      <c r="OUJ743" s="226"/>
      <c r="OUK743" s="226"/>
      <c r="OUL743" s="226"/>
      <c r="OUM743" s="226"/>
      <c r="OUN743" s="226"/>
      <c r="OUO743" s="226"/>
      <c r="OUP743" s="226"/>
      <c r="OUQ743" s="226"/>
      <c r="OUR743" s="226"/>
      <c r="OUS743" s="226"/>
      <c r="OUT743" s="226"/>
      <c r="OUU743" s="226"/>
      <c r="OUV743" s="226"/>
      <c r="OUW743" s="226"/>
      <c r="OUX743" s="226"/>
      <c r="OUY743" s="226"/>
      <c r="OUZ743" s="226"/>
      <c r="OVA743" s="226"/>
      <c r="OVB743" s="226"/>
      <c r="OVC743" s="226"/>
      <c r="OVD743" s="226"/>
      <c r="OVE743" s="226"/>
      <c r="OVF743" s="226"/>
      <c r="OVG743" s="226"/>
      <c r="OVH743" s="226"/>
      <c r="OVI743" s="226"/>
      <c r="OVJ743" s="226"/>
      <c r="OVK743" s="226"/>
      <c r="OVL743" s="226"/>
      <c r="OVM743" s="226"/>
      <c r="OVN743" s="226"/>
      <c r="OVO743" s="226"/>
      <c r="OVP743" s="226"/>
      <c r="OVQ743" s="226"/>
      <c r="OVR743" s="226"/>
      <c r="OVS743" s="226"/>
      <c r="OVT743" s="226"/>
      <c r="OVU743" s="226"/>
      <c r="OVV743" s="226"/>
      <c r="OVW743" s="226"/>
      <c r="OVX743" s="226"/>
      <c r="OVY743" s="226"/>
      <c r="OVZ743" s="226"/>
      <c r="OWA743" s="226"/>
      <c r="OWB743" s="226"/>
      <c r="OWC743" s="226"/>
      <c r="OWD743" s="226"/>
      <c r="OWE743" s="226"/>
      <c r="OWF743" s="226"/>
      <c r="OWG743" s="226"/>
      <c r="OWH743" s="226"/>
      <c r="OWI743" s="226"/>
      <c r="OWJ743" s="226"/>
      <c r="OWK743" s="226"/>
      <c r="OWL743" s="226"/>
      <c r="OWM743" s="226"/>
      <c r="OWN743" s="226"/>
      <c r="OWO743" s="226"/>
      <c r="OWP743" s="226"/>
      <c r="OWQ743" s="226"/>
      <c r="OWR743" s="226"/>
      <c r="OWS743" s="226"/>
      <c r="OWT743" s="226"/>
      <c r="OWU743" s="226"/>
      <c r="OWV743" s="226"/>
      <c r="OWW743" s="226"/>
      <c r="OWX743" s="226"/>
      <c r="OWY743" s="226"/>
      <c r="OWZ743" s="226"/>
      <c r="OXA743" s="226"/>
      <c r="OXB743" s="226"/>
      <c r="OXC743" s="226"/>
      <c r="OXD743" s="226"/>
      <c r="OXE743" s="226"/>
      <c r="OXF743" s="226"/>
      <c r="OXG743" s="226"/>
      <c r="OXH743" s="226"/>
      <c r="OXI743" s="226"/>
      <c r="OXJ743" s="226"/>
      <c r="OXK743" s="226"/>
      <c r="OXL743" s="226"/>
      <c r="OXM743" s="226"/>
      <c r="OXN743" s="226"/>
      <c r="OXO743" s="226"/>
      <c r="OXP743" s="226"/>
      <c r="OXQ743" s="226"/>
      <c r="OXR743" s="226"/>
      <c r="OXS743" s="226"/>
      <c r="OXT743" s="226"/>
      <c r="OXU743" s="226"/>
      <c r="OXV743" s="226"/>
      <c r="OXW743" s="226"/>
      <c r="OXX743" s="226"/>
      <c r="OXY743" s="226"/>
      <c r="OXZ743" s="226"/>
      <c r="OYA743" s="226"/>
      <c r="OYB743" s="226"/>
      <c r="OYC743" s="226"/>
      <c r="OYD743" s="226"/>
      <c r="OYE743" s="226"/>
      <c r="OYF743" s="226"/>
      <c r="OYG743" s="226"/>
      <c r="OYH743" s="226"/>
      <c r="OYI743" s="226"/>
      <c r="OYJ743" s="226"/>
      <c r="OYK743" s="226"/>
      <c r="OYL743" s="226"/>
      <c r="OYM743" s="226"/>
      <c r="OYN743" s="226"/>
      <c r="OYO743" s="226"/>
      <c r="OYP743" s="226"/>
      <c r="OYQ743" s="226"/>
      <c r="OYR743" s="226"/>
      <c r="OYS743" s="226"/>
      <c r="OYT743" s="226"/>
      <c r="OYU743" s="226"/>
      <c r="OYV743" s="226"/>
      <c r="OYW743" s="226"/>
      <c r="OYX743" s="226"/>
      <c r="OYY743" s="226"/>
      <c r="OYZ743" s="226"/>
      <c r="OZA743" s="226"/>
      <c r="OZB743" s="226"/>
      <c r="OZC743" s="226"/>
      <c r="OZD743" s="226"/>
      <c r="OZE743" s="226"/>
      <c r="OZF743" s="226"/>
      <c r="OZG743" s="226"/>
      <c r="OZH743" s="226"/>
      <c r="OZI743" s="226"/>
      <c r="OZJ743" s="226"/>
      <c r="OZK743" s="226"/>
      <c r="OZL743" s="226"/>
      <c r="OZM743" s="226"/>
      <c r="OZN743" s="226"/>
      <c r="OZO743" s="226"/>
      <c r="OZP743" s="226"/>
      <c r="OZQ743" s="226"/>
      <c r="OZR743" s="226"/>
      <c r="OZS743" s="226"/>
      <c r="OZT743" s="226"/>
      <c r="OZU743" s="226"/>
      <c r="OZV743" s="226"/>
      <c r="OZW743" s="226"/>
      <c r="OZX743" s="226"/>
      <c r="OZY743" s="226"/>
      <c r="OZZ743" s="226"/>
      <c r="PAA743" s="226"/>
      <c r="PAB743" s="226"/>
      <c r="PAC743" s="226"/>
      <c r="PAD743" s="226"/>
      <c r="PAE743" s="226"/>
      <c r="PAF743" s="226"/>
      <c r="PAG743" s="226"/>
      <c r="PAH743" s="226"/>
      <c r="PAI743" s="226"/>
      <c r="PAJ743" s="226"/>
      <c r="PAK743" s="226"/>
      <c r="PAL743" s="226"/>
      <c r="PAM743" s="226"/>
      <c r="PAN743" s="226"/>
      <c r="PAO743" s="226"/>
      <c r="PAP743" s="226"/>
      <c r="PAQ743" s="226"/>
      <c r="PAR743" s="226"/>
      <c r="PAS743" s="226"/>
      <c r="PAT743" s="226"/>
      <c r="PAU743" s="226"/>
      <c r="PAV743" s="226"/>
      <c r="PAW743" s="226"/>
      <c r="PAX743" s="226"/>
      <c r="PAY743" s="226"/>
      <c r="PAZ743" s="226"/>
      <c r="PBA743" s="226"/>
      <c r="PBB743" s="226"/>
      <c r="PBC743" s="226"/>
      <c r="PBD743" s="226"/>
      <c r="PBE743" s="226"/>
      <c r="PBF743" s="226"/>
      <c r="PBG743" s="226"/>
      <c r="PBH743" s="226"/>
      <c r="PBI743" s="226"/>
      <c r="PBJ743" s="226"/>
      <c r="PBK743" s="226"/>
      <c r="PBL743" s="226"/>
      <c r="PBM743" s="226"/>
      <c r="PBN743" s="226"/>
      <c r="PBO743" s="226"/>
      <c r="PBP743" s="226"/>
      <c r="PBQ743" s="226"/>
      <c r="PBR743" s="226"/>
      <c r="PBS743" s="226"/>
      <c r="PBT743" s="226"/>
      <c r="PBU743" s="226"/>
      <c r="PBV743" s="226"/>
      <c r="PBW743" s="226"/>
      <c r="PBX743" s="226"/>
      <c r="PBY743" s="226"/>
      <c r="PBZ743" s="226"/>
      <c r="PCA743" s="226"/>
      <c r="PCB743" s="226"/>
      <c r="PCC743" s="226"/>
      <c r="PCD743" s="226"/>
      <c r="PCE743" s="226"/>
      <c r="PCF743" s="226"/>
      <c r="PCG743" s="226"/>
      <c r="PCH743" s="226"/>
      <c r="PCI743" s="226"/>
      <c r="PCJ743" s="226"/>
      <c r="PCK743" s="226"/>
      <c r="PCL743" s="226"/>
      <c r="PCM743" s="226"/>
      <c r="PCN743" s="226"/>
      <c r="PCO743" s="226"/>
      <c r="PCP743" s="226"/>
      <c r="PCQ743" s="226"/>
      <c r="PCR743" s="226"/>
      <c r="PCS743" s="226"/>
      <c r="PCT743" s="226"/>
      <c r="PCU743" s="226"/>
      <c r="PCV743" s="226"/>
      <c r="PCW743" s="226"/>
      <c r="PCX743" s="226"/>
      <c r="PCY743" s="226"/>
      <c r="PCZ743" s="226"/>
      <c r="PDA743" s="226"/>
      <c r="PDB743" s="226"/>
      <c r="PDC743" s="226"/>
      <c r="PDD743" s="226"/>
      <c r="PDE743" s="226"/>
      <c r="PDF743" s="226"/>
      <c r="PDG743" s="226"/>
      <c r="PDH743" s="226"/>
      <c r="PDI743" s="226"/>
      <c r="PDJ743" s="226"/>
      <c r="PDK743" s="226"/>
      <c r="PDL743" s="226"/>
      <c r="PDM743" s="226"/>
      <c r="PDN743" s="226"/>
      <c r="PDO743" s="226"/>
      <c r="PDP743" s="226"/>
      <c r="PDQ743" s="226"/>
      <c r="PDR743" s="226"/>
      <c r="PDS743" s="226"/>
      <c r="PDT743" s="226"/>
      <c r="PDU743" s="226"/>
      <c r="PDV743" s="226"/>
      <c r="PDW743" s="226"/>
      <c r="PDX743" s="226"/>
      <c r="PDY743" s="226"/>
      <c r="PDZ743" s="226"/>
      <c r="PEA743" s="226"/>
      <c r="PEB743" s="226"/>
      <c r="PEC743" s="226"/>
      <c r="PED743" s="226"/>
      <c r="PEE743" s="226"/>
      <c r="PEF743" s="226"/>
      <c r="PEG743" s="226"/>
      <c r="PEH743" s="226"/>
      <c r="PEI743" s="226"/>
      <c r="PEJ743" s="226"/>
      <c r="PEK743" s="226"/>
      <c r="PEL743" s="226"/>
      <c r="PEM743" s="226"/>
      <c r="PEN743" s="226"/>
      <c r="PEO743" s="226"/>
      <c r="PEP743" s="226"/>
      <c r="PEQ743" s="226"/>
      <c r="PER743" s="226"/>
      <c r="PES743" s="226"/>
      <c r="PET743" s="226"/>
      <c r="PEU743" s="226"/>
      <c r="PEV743" s="226"/>
      <c r="PEW743" s="226"/>
      <c r="PEX743" s="226"/>
      <c r="PEY743" s="226"/>
      <c r="PEZ743" s="226"/>
      <c r="PFA743" s="226"/>
      <c r="PFB743" s="226"/>
      <c r="PFC743" s="226"/>
      <c r="PFD743" s="226"/>
      <c r="PFE743" s="226"/>
      <c r="PFF743" s="226"/>
      <c r="PFG743" s="226"/>
      <c r="PFH743" s="226"/>
      <c r="PFI743" s="226"/>
      <c r="PFJ743" s="226"/>
      <c r="PFK743" s="226"/>
      <c r="PFL743" s="226"/>
      <c r="PFM743" s="226"/>
      <c r="PFN743" s="226"/>
      <c r="PFO743" s="226"/>
      <c r="PFP743" s="226"/>
      <c r="PFQ743" s="226"/>
      <c r="PFR743" s="226"/>
      <c r="PFS743" s="226"/>
      <c r="PFT743" s="226"/>
      <c r="PFU743" s="226"/>
      <c r="PFV743" s="226"/>
      <c r="PFW743" s="226"/>
      <c r="PFX743" s="226"/>
      <c r="PFY743" s="226"/>
      <c r="PFZ743" s="226"/>
      <c r="PGA743" s="226"/>
      <c r="PGB743" s="226"/>
      <c r="PGC743" s="226"/>
      <c r="PGD743" s="226"/>
      <c r="PGE743" s="226"/>
      <c r="PGF743" s="226"/>
      <c r="PGG743" s="226"/>
      <c r="PGH743" s="226"/>
      <c r="PGI743" s="226"/>
      <c r="PGJ743" s="226"/>
      <c r="PGK743" s="226"/>
      <c r="PGL743" s="226"/>
      <c r="PGM743" s="226"/>
      <c r="PGN743" s="226"/>
      <c r="PGO743" s="226"/>
      <c r="PGP743" s="226"/>
      <c r="PGQ743" s="226"/>
      <c r="PGR743" s="226"/>
      <c r="PGS743" s="226"/>
      <c r="PGT743" s="226"/>
      <c r="PGU743" s="226"/>
      <c r="PGV743" s="226"/>
      <c r="PGW743" s="226"/>
      <c r="PGX743" s="226"/>
      <c r="PGY743" s="226"/>
      <c r="PGZ743" s="226"/>
      <c r="PHA743" s="226"/>
      <c r="PHB743" s="226"/>
      <c r="PHC743" s="226"/>
      <c r="PHD743" s="226"/>
      <c r="PHE743" s="226"/>
      <c r="PHF743" s="226"/>
      <c r="PHG743" s="226"/>
      <c r="PHH743" s="226"/>
      <c r="PHI743" s="226"/>
      <c r="PHJ743" s="226"/>
      <c r="PHK743" s="226"/>
      <c r="PHL743" s="226"/>
      <c r="PHM743" s="226"/>
      <c r="PHN743" s="226"/>
      <c r="PHO743" s="226"/>
      <c r="PHP743" s="226"/>
      <c r="PHQ743" s="226"/>
      <c r="PHR743" s="226"/>
      <c r="PHS743" s="226"/>
      <c r="PHT743" s="226"/>
      <c r="PHU743" s="226"/>
      <c r="PHV743" s="226"/>
      <c r="PHW743" s="226"/>
      <c r="PHX743" s="226"/>
      <c r="PHY743" s="226"/>
      <c r="PHZ743" s="226"/>
      <c r="PIA743" s="226"/>
      <c r="PIB743" s="226"/>
      <c r="PIC743" s="226"/>
      <c r="PID743" s="226"/>
      <c r="PIE743" s="226"/>
      <c r="PIF743" s="226"/>
      <c r="PIG743" s="226"/>
      <c r="PIH743" s="226"/>
      <c r="PII743" s="226"/>
      <c r="PIJ743" s="226"/>
      <c r="PIK743" s="226"/>
      <c r="PIL743" s="226"/>
      <c r="PIM743" s="226"/>
      <c r="PIN743" s="226"/>
      <c r="PIO743" s="226"/>
      <c r="PIP743" s="226"/>
      <c r="PIQ743" s="226"/>
      <c r="PIR743" s="226"/>
      <c r="PIS743" s="226"/>
      <c r="PIT743" s="226"/>
      <c r="PIU743" s="226"/>
      <c r="PIV743" s="226"/>
      <c r="PIW743" s="226"/>
      <c r="PIX743" s="226"/>
      <c r="PIY743" s="226"/>
      <c r="PIZ743" s="226"/>
      <c r="PJA743" s="226"/>
      <c r="PJB743" s="226"/>
      <c r="PJC743" s="226"/>
      <c r="PJD743" s="226"/>
      <c r="PJE743" s="226"/>
      <c r="PJF743" s="226"/>
      <c r="PJG743" s="226"/>
      <c r="PJH743" s="226"/>
      <c r="PJI743" s="226"/>
      <c r="PJJ743" s="226"/>
      <c r="PJK743" s="226"/>
      <c r="PJL743" s="226"/>
      <c r="PJM743" s="226"/>
      <c r="PJN743" s="226"/>
      <c r="PJO743" s="226"/>
      <c r="PJP743" s="226"/>
      <c r="PJQ743" s="226"/>
      <c r="PJR743" s="226"/>
      <c r="PJS743" s="226"/>
      <c r="PJT743" s="226"/>
      <c r="PJU743" s="226"/>
      <c r="PJV743" s="226"/>
      <c r="PJW743" s="226"/>
      <c r="PJX743" s="226"/>
      <c r="PJY743" s="226"/>
      <c r="PJZ743" s="226"/>
      <c r="PKA743" s="226"/>
      <c r="PKB743" s="226"/>
      <c r="PKC743" s="226"/>
      <c r="PKD743" s="226"/>
      <c r="PKE743" s="226"/>
      <c r="PKF743" s="226"/>
      <c r="PKG743" s="226"/>
      <c r="PKH743" s="226"/>
      <c r="PKI743" s="226"/>
      <c r="PKJ743" s="226"/>
      <c r="PKK743" s="226"/>
      <c r="PKL743" s="226"/>
      <c r="PKM743" s="226"/>
      <c r="PKN743" s="226"/>
      <c r="PKO743" s="226"/>
      <c r="PKP743" s="226"/>
      <c r="PKQ743" s="226"/>
      <c r="PKR743" s="226"/>
      <c r="PKS743" s="226"/>
      <c r="PKT743" s="226"/>
      <c r="PKU743" s="226"/>
      <c r="PKV743" s="226"/>
      <c r="PKW743" s="226"/>
      <c r="PKX743" s="226"/>
      <c r="PKY743" s="226"/>
      <c r="PKZ743" s="226"/>
      <c r="PLA743" s="226"/>
      <c r="PLB743" s="226"/>
      <c r="PLC743" s="226"/>
      <c r="PLD743" s="226"/>
      <c r="PLE743" s="226"/>
      <c r="PLF743" s="226"/>
      <c r="PLG743" s="226"/>
      <c r="PLH743" s="226"/>
      <c r="PLI743" s="226"/>
      <c r="PLJ743" s="226"/>
      <c r="PLK743" s="226"/>
      <c r="PLL743" s="226"/>
      <c r="PLM743" s="226"/>
      <c r="PLN743" s="226"/>
      <c r="PLO743" s="226"/>
      <c r="PLP743" s="226"/>
      <c r="PLQ743" s="226"/>
      <c r="PLR743" s="226"/>
      <c r="PLS743" s="226"/>
      <c r="PLT743" s="226"/>
      <c r="PLU743" s="226"/>
      <c r="PLV743" s="226"/>
      <c r="PLW743" s="226"/>
      <c r="PLX743" s="226"/>
      <c r="PLY743" s="226"/>
      <c r="PLZ743" s="226"/>
      <c r="PMA743" s="226"/>
      <c r="PMB743" s="226"/>
      <c r="PMC743" s="226"/>
      <c r="PMD743" s="226"/>
      <c r="PME743" s="226"/>
      <c r="PMF743" s="226"/>
      <c r="PMG743" s="226"/>
      <c r="PMH743" s="226"/>
      <c r="PMI743" s="226"/>
      <c r="PMJ743" s="226"/>
      <c r="PMK743" s="226"/>
      <c r="PML743" s="226"/>
      <c r="PMM743" s="226"/>
      <c r="PMN743" s="226"/>
      <c r="PMO743" s="226"/>
      <c r="PMP743" s="226"/>
      <c r="PMQ743" s="226"/>
      <c r="PMR743" s="226"/>
      <c r="PMS743" s="226"/>
      <c r="PMT743" s="226"/>
      <c r="PMU743" s="226"/>
      <c r="PMV743" s="226"/>
      <c r="PMW743" s="226"/>
      <c r="PMX743" s="226"/>
      <c r="PMY743" s="226"/>
      <c r="PMZ743" s="226"/>
      <c r="PNA743" s="226"/>
      <c r="PNB743" s="226"/>
      <c r="PNC743" s="226"/>
      <c r="PND743" s="226"/>
      <c r="PNE743" s="226"/>
      <c r="PNF743" s="226"/>
      <c r="PNG743" s="226"/>
      <c r="PNH743" s="226"/>
      <c r="PNI743" s="226"/>
      <c r="PNJ743" s="226"/>
      <c r="PNK743" s="226"/>
      <c r="PNL743" s="226"/>
      <c r="PNM743" s="226"/>
      <c r="PNN743" s="226"/>
      <c r="PNO743" s="226"/>
      <c r="PNP743" s="226"/>
      <c r="PNQ743" s="226"/>
      <c r="PNR743" s="226"/>
      <c r="PNS743" s="226"/>
      <c r="PNT743" s="226"/>
      <c r="PNU743" s="226"/>
      <c r="PNV743" s="226"/>
      <c r="PNW743" s="226"/>
      <c r="PNX743" s="226"/>
      <c r="PNY743" s="226"/>
      <c r="PNZ743" s="226"/>
      <c r="POA743" s="226"/>
      <c r="POB743" s="226"/>
      <c r="POC743" s="226"/>
      <c r="POD743" s="226"/>
      <c r="POE743" s="226"/>
      <c r="POF743" s="226"/>
      <c r="POG743" s="226"/>
      <c r="POH743" s="226"/>
      <c r="POI743" s="226"/>
      <c r="POJ743" s="226"/>
      <c r="POK743" s="226"/>
      <c r="POL743" s="226"/>
      <c r="POM743" s="226"/>
      <c r="PON743" s="226"/>
      <c r="POO743" s="226"/>
      <c r="POP743" s="226"/>
      <c r="POQ743" s="226"/>
      <c r="POR743" s="226"/>
      <c r="POS743" s="226"/>
      <c r="POT743" s="226"/>
      <c r="POU743" s="226"/>
      <c r="POV743" s="226"/>
      <c r="POW743" s="226"/>
      <c r="POX743" s="226"/>
      <c r="POY743" s="226"/>
      <c r="POZ743" s="226"/>
      <c r="PPA743" s="226"/>
      <c r="PPB743" s="226"/>
      <c r="PPC743" s="226"/>
      <c r="PPD743" s="226"/>
      <c r="PPE743" s="226"/>
      <c r="PPF743" s="226"/>
      <c r="PPG743" s="226"/>
      <c r="PPH743" s="226"/>
      <c r="PPI743" s="226"/>
      <c r="PPJ743" s="226"/>
      <c r="PPK743" s="226"/>
      <c r="PPL743" s="226"/>
      <c r="PPM743" s="226"/>
      <c r="PPN743" s="226"/>
      <c r="PPO743" s="226"/>
      <c r="PPP743" s="226"/>
      <c r="PPQ743" s="226"/>
      <c r="PPR743" s="226"/>
      <c r="PPS743" s="226"/>
      <c r="PPT743" s="226"/>
      <c r="PPU743" s="226"/>
      <c r="PPV743" s="226"/>
      <c r="PPW743" s="226"/>
      <c r="PPX743" s="226"/>
      <c r="PPY743" s="226"/>
      <c r="PPZ743" s="226"/>
      <c r="PQA743" s="226"/>
      <c r="PQB743" s="226"/>
      <c r="PQC743" s="226"/>
      <c r="PQD743" s="226"/>
      <c r="PQE743" s="226"/>
      <c r="PQF743" s="226"/>
      <c r="PQG743" s="226"/>
      <c r="PQH743" s="226"/>
      <c r="PQI743" s="226"/>
      <c r="PQJ743" s="226"/>
      <c r="PQK743" s="226"/>
      <c r="PQL743" s="226"/>
      <c r="PQM743" s="226"/>
      <c r="PQN743" s="226"/>
      <c r="PQO743" s="226"/>
      <c r="PQP743" s="226"/>
      <c r="PQQ743" s="226"/>
      <c r="PQR743" s="226"/>
      <c r="PQS743" s="226"/>
      <c r="PQT743" s="226"/>
      <c r="PQU743" s="226"/>
      <c r="PQV743" s="226"/>
      <c r="PQW743" s="226"/>
      <c r="PQX743" s="226"/>
      <c r="PQY743" s="226"/>
      <c r="PQZ743" s="226"/>
      <c r="PRA743" s="226"/>
      <c r="PRB743" s="226"/>
      <c r="PRC743" s="226"/>
      <c r="PRD743" s="226"/>
      <c r="PRE743" s="226"/>
      <c r="PRF743" s="226"/>
      <c r="PRG743" s="226"/>
      <c r="PRH743" s="226"/>
      <c r="PRI743" s="226"/>
      <c r="PRJ743" s="226"/>
      <c r="PRK743" s="226"/>
      <c r="PRL743" s="226"/>
      <c r="PRM743" s="226"/>
      <c r="PRN743" s="226"/>
      <c r="PRO743" s="226"/>
      <c r="PRP743" s="226"/>
      <c r="PRQ743" s="226"/>
      <c r="PRR743" s="226"/>
      <c r="PRS743" s="226"/>
      <c r="PRT743" s="226"/>
      <c r="PRU743" s="226"/>
      <c r="PRV743" s="226"/>
      <c r="PRW743" s="226"/>
      <c r="PRX743" s="226"/>
      <c r="PRY743" s="226"/>
      <c r="PRZ743" s="226"/>
      <c r="PSA743" s="226"/>
      <c r="PSB743" s="226"/>
      <c r="PSC743" s="226"/>
      <c r="PSD743" s="226"/>
      <c r="PSE743" s="226"/>
      <c r="PSF743" s="226"/>
      <c r="PSG743" s="226"/>
      <c r="PSH743" s="226"/>
      <c r="PSI743" s="226"/>
      <c r="PSJ743" s="226"/>
      <c r="PSK743" s="226"/>
      <c r="PSL743" s="226"/>
      <c r="PSM743" s="226"/>
      <c r="PSN743" s="226"/>
      <c r="PSO743" s="226"/>
      <c r="PSP743" s="226"/>
      <c r="PSQ743" s="226"/>
      <c r="PSR743" s="226"/>
      <c r="PSS743" s="226"/>
      <c r="PST743" s="226"/>
      <c r="PSU743" s="226"/>
      <c r="PSV743" s="226"/>
      <c r="PSW743" s="226"/>
      <c r="PSX743" s="226"/>
      <c r="PSY743" s="226"/>
      <c r="PSZ743" s="226"/>
      <c r="PTA743" s="226"/>
      <c r="PTB743" s="226"/>
      <c r="PTC743" s="226"/>
      <c r="PTD743" s="226"/>
      <c r="PTE743" s="226"/>
      <c r="PTF743" s="226"/>
      <c r="PTG743" s="226"/>
      <c r="PTH743" s="226"/>
      <c r="PTI743" s="226"/>
      <c r="PTJ743" s="226"/>
      <c r="PTK743" s="226"/>
      <c r="PTL743" s="226"/>
      <c r="PTM743" s="226"/>
      <c r="PTN743" s="226"/>
      <c r="PTO743" s="226"/>
      <c r="PTP743" s="226"/>
      <c r="PTQ743" s="226"/>
      <c r="PTR743" s="226"/>
      <c r="PTS743" s="226"/>
      <c r="PTT743" s="226"/>
      <c r="PTU743" s="226"/>
      <c r="PTV743" s="226"/>
      <c r="PTW743" s="226"/>
      <c r="PTX743" s="226"/>
      <c r="PTY743" s="226"/>
      <c r="PTZ743" s="226"/>
      <c r="PUA743" s="226"/>
      <c r="PUB743" s="226"/>
      <c r="PUC743" s="226"/>
      <c r="PUD743" s="226"/>
      <c r="PUE743" s="226"/>
      <c r="PUF743" s="226"/>
      <c r="PUG743" s="226"/>
      <c r="PUH743" s="226"/>
      <c r="PUI743" s="226"/>
      <c r="PUJ743" s="226"/>
      <c r="PUK743" s="226"/>
      <c r="PUL743" s="226"/>
      <c r="PUM743" s="226"/>
      <c r="PUN743" s="226"/>
      <c r="PUO743" s="226"/>
      <c r="PUP743" s="226"/>
      <c r="PUQ743" s="226"/>
      <c r="PUR743" s="226"/>
      <c r="PUS743" s="226"/>
      <c r="PUT743" s="226"/>
      <c r="PUU743" s="226"/>
      <c r="PUV743" s="226"/>
      <c r="PUW743" s="226"/>
      <c r="PUX743" s="226"/>
      <c r="PUY743" s="226"/>
      <c r="PUZ743" s="226"/>
      <c r="PVA743" s="226"/>
      <c r="PVB743" s="226"/>
      <c r="PVC743" s="226"/>
      <c r="PVD743" s="226"/>
      <c r="PVE743" s="226"/>
      <c r="PVF743" s="226"/>
      <c r="PVG743" s="226"/>
      <c r="PVH743" s="226"/>
      <c r="PVI743" s="226"/>
      <c r="PVJ743" s="226"/>
      <c r="PVK743" s="226"/>
      <c r="PVL743" s="226"/>
      <c r="PVM743" s="226"/>
      <c r="PVN743" s="226"/>
      <c r="PVO743" s="226"/>
      <c r="PVP743" s="226"/>
      <c r="PVQ743" s="226"/>
      <c r="PVR743" s="226"/>
      <c r="PVS743" s="226"/>
      <c r="PVT743" s="226"/>
      <c r="PVU743" s="226"/>
      <c r="PVV743" s="226"/>
      <c r="PVW743" s="226"/>
      <c r="PVX743" s="226"/>
      <c r="PVY743" s="226"/>
      <c r="PVZ743" s="226"/>
      <c r="PWA743" s="226"/>
      <c r="PWB743" s="226"/>
      <c r="PWC743" s="226"/>
      <c r="PWD743" s="226"/>
      <c r="PWE743" s="226"/>
      <c r="PWF743" s="226"/>
      <c r="PWG743" s="226"/>
      <c r="PWH743" s="226"/>
      <c r="PWI743" s="226"/>
      <c r="PWJ743" s="226"/>
      <c r="PWK743" s="226"/>
      <c r="PWL743" s="226"/>
      <c r="PWM743" s="226"/>
      <c r="PWN743" s="226"/>
      <c r="PWO743" s="226"/>
      <c r="PWP743" s="226"/>
      <c r="PWQ743" s="226"/>
      <c r="PWR743" s="226"/>
      <c r="PWS743" s="226"/>
      <c r="PWT743" s="226"/>
      <c r="PWU743" s="226"/>
      <c r="PWV743" s="226"/>
      <c r="PWW743" s="226"/>
      <c r="PWX743" s="226"/>
      <c r="PWY743" s="226"/>
      <c r="PWZ743" s="226"/>
      <c r="PXA743" s="226"/>
      <c r="PXB743" s="226"/>
      <c r="PXC743" s="226"/>
      <c r="PXD743" s="226"/>
      <c r="PXE743" s="226"/>
      <c r="PXF743" s="226"/>
      <c r="PXG743" s="226"/>
      <c r="PXH743" s="226"/>
      <c r="PXI743" s="226"/>
      <c r="PXJ743" s="226"/>
      <c r="PXK743" s="226"/>
      <c r="PXL743" s="226"/>
      <c r="PXM743" s="226"/>
      <c r="PXN743" s="226"/>
      <c r="PXO743" s="226"/>
      <c r="PXP743" s="226"/>
      <c r="PXQ743" s="226"/>
      <c r="PXR743" s="226"/>
      <c r="PXS743" s="226"/>
      <c r="PXT743" s="226"/>
      <c r="PXU743" s="226"/>
      <c r="PXV743" s="226"/>
      <c r="PXW743" s="226"/>
      <c r="PXX743" s="226"/>
      <c r="PXY743" s="226"/>
      <c r="PXZ743" s="226"/>
      <c r="PYA743" s="226"/>
      <c r="PYB743" s="226"/>
      <c r="PYC743" s="226"/>
      <c r="PYD743" s="226"/>
      <c r="PYE743" s="226"/>
      <c r="PYF743" s="226"/>
      <c r="PYG743" s="226"/>
      <c r="PYH743" s="226"/>
      <c r="PYI743" s="226"/>
      <c r="PYJ743" s="226"/>
      <c r="PYK743" s="226"/>
      <c r="PYL743" s="226"/>
      <c r="PYM743" s="226"/>
      <c r="PYN743" s="226"/>
      <c r="PYO743" s="226"/>
      <c r="PYP743" s="226"/>
      <c r="PYQ743" s="226"/>
      <c r="PYR743" s="226"/>
      <c r="PYS743" s="226"/>
      <c r="PYT743" s="226"/>
      <c r="PYU743" s="226"/>
      <c r="PYV743" s="226"/>
      <c r="PYW743" s="226"/>
      <c r="PYX743" s="226"/>
      <c r="PYY743" s="226"/>
      <c r="PYZ743" s="226"/>
      <c r="PZA743" s="226"/>
      <c r="PZB743" s="226"/>
      <c r="PZC743" s="226"/>
      <c r="PZD743" s="226"/>
      <c r="PZE743" s="226"/>
      <c r="PZF743" s="226"/>
      <c r="PZG743" s="226"/>
      <c r="PZH743" s="226"/>
      <c r="PZI743" s="226"/>
      <c r="PZJ743" s="226"/>
      <c r="PZK743" s="226"/>
      <c r="PZL743" s="226"/>
      <c r="PZM743" s="226"/>
      <c r="PZN743" s="226"/>
      <c r="PZO743" s="226"/>
      <c r="PZP743" s="226"/>
      <c r="PZQ743" s="226"/>
      <c r="PZR743" s="226"/>
      <c r="PZS743" s="226"/>
      <c r="PZT743" s="226"/>
      <c r="PZU743" s="226"/>
      <c r="PZV743" s="226"/>
      <c r="PZW743" s="226"/>
      <c r="PZX743" s="226"/>
      <c r="PZY743" s="226"/>
      <c r="PZZ743" s="226"/>
      <c r="QAA743" s="226"/>
      <c r="QAB743" s="226"/>
      <c r="QAC743" s="226"/>
      <c r="QAD743" s="226"/>
      <c r="QAE743" s="226"/>
      <c r="QAF743" s="226"/>
      <c r="QAG743" s="226"/>
      <c r="QAH743" s="226"/>
      <c r="QAI743" s="226"/>
      <c r="QAJ743" s="226"/>
      <c r="QAK743" s="226"/>
      <c r="QAL743" s="226"/>
      <c r="QAM743" s="226"/>
      <c r="QAN743" s="226"/>
      <c r="QAO743" s="226"/>
      <c r="QAP743" s="226"/>
      <c r="QAQ743" s="226"/>
      <c r="QAR743" s="226"/>
      <c r="QAS743" s="226"/>
      <c r="QAT743" s="226"/>
      <c r="QAU743" s="226"/>
      <c r="QAV743" s="226"/>
      <c r="QAW743" s="226"/>
      <c r="QAX743" s="226"/>
      <c r="QAY743" s="226"/>
      <c r="QAZ743" s="226"/>
      <c r="QBA743" s="226"/>
      <c r="QBB743" s="226"/>
      <c r="QBC743" s="226"/>
      <c r="QBD743" s="226"/>
      <c r="QBE743" s="226"/>
      <c r="QBF743" s="226"/>
      <c r="QBG743" s="226"/>
      <c r="QBH743" s="226"/>
      <c r="QBI743" s="226"/>
      <c r="QBJ743" s="226"/>
      <c r="QBK743" s="226"/>
      <c r="QBL743" s="226"/>
      <c r="QBM743" s="226"/>
      <c r="QBN743" s="226"/>
      <c r="QBO743" s="226"/>
      <c r="QBP743" s="226"/>
      <c r="QBQ743" s="226"/>
      <c r="QBR743" s="226"/>
      <c r="QBS743" s="226"/>
      <c r="QBT743" s="226"/>
      <c r="QBU743" s="226"/>
      <c r="QBV743" s="226"/>
      <c r="QBW743" s="226"/>
      <c r="QBX743" s="226"/>
      <c r="QBY743" s="226"/>
      <c r="QBZ743" s="226"/>
      <c r="QCA743" s="226"/>
      <c r="QCB743" s="226"/>
      <c r="QCC743" s="226"/>
      <c r="QCD743" s="226"/>
      <c r="QCE743" s="226"/>
      <c r="QCF743" s="226"/>
      <c r="QCG743" s="226"/>
      <c r="QCH743" s="226"/>
      <c r="QCI743" s="226"/>
      <c r="QCJ743" s="226"/>
      <c r="QCK743" s="226"/>
      <c r="QCL743" s="226"/>
      <c r="QCM743" s="226"/>
      <c r="QCN743" s="226"/>
      <c r="QCO743" s="226"/>
      <c r="QCP743" s="226"/>
      <c r="QCQ743" s="226"/>
      <c r="QCR743" s="226"/>
      <c r="QCS743" s="226"/>
      <c r="QCT743" s="226"/>
      <c r="QCU743" s="226"/>
      <c r="QCV743" s="226"/>
      <c r="QCW743" s="226"/>
      <c r="QCX743" s="226"/>
      <c r="QCY743" s="226"/>
      <c r="QCZ743" s="226"/>
      <c r="QDA743" s="226"/>
      <c r="QDB743" s="226"/>
      <c r="QDC743" s="226"/>
      <c r="QDD743" s="226"/>
      <c r="QDE743" s="226"/>
      <c r="QDF743" s="226"/>
      <c r="QDG743" s="226"/>
      <c r="QDH743" s="226"/>
      <c r="QDI743" s="226"/>
      <c r="QDJ743" s="226"/>
      <c r="QDK743" s="226"/>
      <c r="QDL743" s="226"/>
      <c r="QDM743" s="226"/>
      <c r="QDN743" s="226"/>
      <c r="QDO743" s="226"/>
      <c r="QDP743" s="226"/>
      <c r="QDQ743" s="226"/>
      <c r="QDR743" s="226"/>
      <c r="QDS743" s="226"/>
      <c r="QDT743" s="226"/>
      <c r="QDU743" s="226"/>
      <c r="QDV743" s="226"/>
      <c r="QDW743" s="226"/>
      <c r="QDX743" s="226"/>
      <c r="QDY743" s="226"/>
      <c r="QDZ743" s="226"/>
      <c r="QEA743" s="226"/>
      <c r="QEB743" s="226"/>
      <c r="QEC743" s="226"/>
      <c r="QED743" s="226"/>
      <c r="QEE743" s="226"/>
      <c r="QEF743" s="226"/>
      <c r="QEG743" s="226"/>
      <c r="QEH743" s="226"/>
      <c r="QEI743" s="226"/>
      <c r="QEJ743" s="226"/>
      <c r="QEK743" s="226"/>
      <c r="QEL743" s="226"/>
      <c r="QEM743" s="226"/>
      <c r="QEN743" s="226"/>
      <c r="QEO743" s="226"/>
      <c r="QEP743" s="226"/>
      <c r="QEQ743" s="226"/>
      <c r="QER743" s="226"/>
      <c r="QES743" s="226"/>
      <c r="QET743" s="226"/>
      <c r="QEU743" s="226"/>
      <c r="QEV743" s="226"/>
      <c r="QEW743" s="226"/>
      <c r="QEX743" s="226"/>
      <c r="QEY743" s="226"/>
      <c r="QEZ743" s="226"/>
      <c r="QFA743" s="226"/>
      <c r="QFB743" s="226"/>
      <c r="QFC743" s="226"/>
      <c r="QFD743" s="226"/>
      <c r="QFE743" s="226"/>
      <c r="QFF743" s="226"/>
      <c r="QFG743" s="226"/>
      <c r="QFH743" s="226"/>
      <c r="QFI743" s="226"/>
      <c r="QFJ743" s="226"/>
      <c r="QFK743" s="226"/>
      <c r="QFL743" s="226"/>
      <c r="QFM743" s="226"/>
      <c r="QFN743" s="226"/>
      <c r="QFO743" s="226"/>
      <c r="QFP743" s="226"/>
      <c r="QFQ743" s="226"/>
      <c r="QFR743" s="226"/>
      <c r="QFS743" s="226"/>
      <c r="QFT743" s="226"/>
      <c r="QFU743" s="226"/>
      <c r="QFV743" s="226"/>
      <c r="QFW743" s="226"/>
      <c r="QFX743" s="226"/>
      <c r="QFY743" s="226"/>
      <c r="QFZ743" s="226"/>
      <c r="QGA743" s="226"/>
      <c r="QGB743" s="226"/>
      <c r="QGC743" s="226"/>
      <c r="QGD743" s="226"/>
      <c r="QGE743" s="226"/>
      <c r="QGF743" s="226"/>
      <c r="QGG743" s="226"/>
      <c r="QGH743" s="226"/>
      <c r="QGI743" s="226"/>
      <c r="QGJ743" s="226"/>
      <c r="QGK743" s="226"/>
      <c r="QGL743" s="226"/>
      <c r="QGM743" s="226"/>
      <c r="QGN743" s="226"/>
      <c r="QGO743" s="226"/>
      <c r="QGP743" s="226"/>
      <c r="QGQ743" s="226"/>
      <c r="QGR743" s="226"/>
      <c r="QGS743" s="226"/>
      <c r="QGT743" s="226"/>
      <c r="QGU743" s="226"/>
      <c r="QGV743" s="226"/>
      <c r="QGW743" s="226"/>
      <c r="QGX743" s="226"/>
      <c r="QGY743" s="226"/>
      <c r="QGZ743" s="226"/>
      <c r="QHA743" s="226"/>
      <c r="QHB743" s="226"/>
      <c r="QHC743" s="226"/>
      <c r="QHD743" s="226"/>
      <c r="QHE743" s="226"/>
      <c r="QHF743" s="226"/>
      <c r="QHG743" s="226"/>
      <c r="QHH743" s="226"/>
      <c r="QHI743" s="226"/>
      <c r="QHJ743" s="226"/>
      <c r="QHK743" s="226"/>
      <c r="QHL743" s="226"/>
      <c r="QHM743" s="226"/>
      <c r="QHN743" s="226"/>
      <c r="QHO743" s="226"/>
      <c r="QHP743" s="226"/>
      <c r="QHQ743" s="226"/>
      <c r="QHR743" s="226"/>
      <c r="QHS743" s="226"/>
      <c r="QHT743" s="226"/>
      <c r="QHU743" s="226"/>
      <c r="QHV743" s="226"/>
      <c r="QHW743" s="226"/>
      <c r="QHX743" s="226"/>
      <c r="QHY743" s="226"/>
      <c r="QHZ743" s="226"/>
      <c r="QIA743" s="226"/>
      <c r="QIB743" s="226"/>
      <c r="QIC743" s="226"/>
      <c r="QID743" s="226"/>
      <c r="QIE743" s="226"/>
      <c r="QIF743" s="226"/>
      <c r="QIG743" s="226"/>
      <c r="QIH743" s="226"/>
      <c r="QII743" s="226"/>
      <c r="QIJ743" s="226"/>
      <c r="QIK743" s="226"/>
      <c r="QIL743" s="226"/>
      <c r="QIM743" s="226"/>
      <c r="QIN743" s="226"/>
      <c r="QIO743" s="226"/>
      <c r="QIP743" s="226"/>
      <c r="QIQ743" s="226"/>
      <c r="QIR743" s="226"/>
      <c r="QIS743" s="226"/>
      <c r="QIT743" s="226"/>
      <c r="QIU743" s="226"/>
      <c r="QIV743" s="226"/>
      <c r="QIW743" s="226"/>
      <c r="QIX743" s="226"/>
      <c r="QIY743" s="226"/>
      <c r="QIZ743" s="226"/>
      <c r="QJA743" s="226"/>
      <c r="QJB743" s="226"/>
      <c r="QJC743" s="226"/>
      <c r="QJD743" s="226"/>
      <c r="QJE743" s="226"/>
      <c r="QJF743" s="226"/>
      <c r="QJG743" s="226"/>
      <c r="QJH743" s="226"/>
      <c r="QJI743" s="226"/>
      <c r="QJJ743" s="226"/>
      <c r="QJK743" s="226"/>
      <c r="QJL743" s="226"/>
      <c r="QJM743" s="226"/>
      <c r="QJN743" s="226"/>
      <c r="QJO743" s="226"/>
      <c r="QJP743" s="226"/>
      <c r="QJQ743" s="226"/>
      <c r="QJR743" s="226"/>
      <c r="QJS743" s="226"/>
      <c r="QJT743" s="226"/>
      <c r="QJU743" s="226"/>
      <c r="QJV743" s="226"/>
      <c r="QJW743" s="226"/>
      <c r="QJX743" s="226"/>
      <c r="QJY743" s="226"/>
      <c r="QJZ743" s="226"/>
      <c r="QKA743" s="226"/>
      <c r="QKB743" s="226"/>
      <c r="QKC743" s="226"/>
      <c r="QKD743" s="226"/>
      <c r="QKE743" s="226"/>
      <c r="QKF743" s="226"/>
      <c r="QKG743" s="226"/>
      <c r="QKH743" s="226"/>
      <c r="QKI743" s="226"/>
      <c r="QKJ743" s="226"/>
      <c r="QKK743" s="226"/>
      <c r="QKL743" s="226"/>
      <c r="QKM743" s="226"/>
      <c r="QKN743" s="226"/>
      <c r="QKO743" s="226"/>
      <c r="QKP743" s="226"/>
      <c r="QKQ743" s="226"/>
      <c r="QKR743" s="226"/>
      <c r="QKS743" s="226"/>
      <c r="QKT743" s="226"/>
      <c r="QKU743" s="226"/>
      <c r="QKV743" s="226"/>
      <c r="QKW743" s="226"/>
      <c r="QKX743" s="226"/>
      <c r="QKY743" s="226"/>
      <c r="QKZ743" s="226"/>
      <c r="QLA743" s="226"/>
      <c r="QLB743" s="226"/>
      <c r="QLC743" s="226"/>
      <c r="QLD743" s="226"/>
      <c r="QLE743" s="226"/>
      <c r="QLF743" s="226"/>
      <c r="QLG743" s="226"/>
      <c r="QLH743" s="226"/>
      <c r="QLI743" s="226"/>
      <c r="QLJ743" s="226"/>
      <c r="QLK743" s="226"/>
      <c r="QLL743" s="226"/>
      <c r="QLM743" s="226"/>
      <c r="QLN743" s="226"/>
      <c r="QLO743" s="226"/>
      <c r="QLP743" s="226"/>
      <c r="QLQ743" s="226"/>
      <c r="QLR743" s="226"/>
      <c r="QLS743" s="226"/>
      <c r="QLT743" s="226"/>
      <c r="QLU743" s="226"/>
      <c r="QLV743" s="226"/>
      <c r="QLW743" s="226"/>
      <c r="QLX743" s="226"/>
      <c r="QLY743" s="226"/>
      <c r="QLZ743" s="226"/>
      <c r="QMA743" s="226"/>
      <c r="QMB743" s="226"/>
      <c r="QMC743" s="226"/>
      <c r="QMD743" s="226"/>
      <c r="QME743" s="226"/>
      <c r="QMF743" s="226"/>
      <c r="QMG743" s="226"/>
      <c r="QMH743" s="226"/>
      <c r="QMI743" s="226"/>
      <c r="QMJ743" s="226"/>
      <c r="QMK743" s="226"/>
      <c r="QML743" s="226"/>
      <c r="QMM743" s="226"/>
      <c r="QMN743" s="226"/>
      <c r="QMO743" s="226"/>
      <c r="QMP743" s="226"/>
      <c r="QMQ743" s="226"/>
      <c r="QMR743" s="226"/>
      <c r="QMS743" s="226"/>
      <c r="QMT743" s="226"/>
      <c r="QMU743" s="226"/>
      <c r="QMV743" s="226"/>
      <c r="QMW743" s="226"/>
      <c r="QMX743" s="226"/>
      <c r="QMY743" s="226"/>
      <c r="QMZ743" s="226"/>
      <c r="QNA743" s="226"/>
      <c r="QNB743" s="226"/>
      <c r="QNC743" s="226"/>
      <c r="QND743" s="226"/>
      <c r="QNE743" s="226"/>
      <c r="QNF743" s="226"/>
      <c r="QNG743" s="226"/>
      <c r="QNH743" s="226"/>
      <c r="QNI743" s="226"/>
      <c r="QNJ743" s="226"/>
      <c r="QNK743" s="226"/>
      <c r="QNL743" s="226"/>
      <c r="QNM743" s="226"/>
      <c r="QNN743" s="226"/>
      <c r="QNO743" s="226"/>
      <c r="QNP743" s="226"/>
      <c r="QNQ743" s="226"/>
      <c r="QNR743" s="226"/>
      <c r="QNS743" s="226"/>
      <c r="QNT743" s="226"/>
      <c r="QNU743" s="226"/>
      <c r="QNV743" s="226"/>
      <c r="QNW743" s="226"/>
      <c r="QNX743" s="226"/>
      <c r="QNY743" s="226"/>
      <c r="QNZ743" s="226"/>
      <c r="QOA743" s="226"/>
      <c r="QOB743" s="226"/>
      <c r="QOC743" s="226"/>
      <c r="QOD743" s="226"/>
      <c r="QOE743" s="226"/>
      <c r="QOF743" s="226"/>
      <c r="QOG743" s="226"/>
      <c r="QOH743" s="226"/>
      <c r="QOI743" s="226"/>
      <c r="QOJ743" s="226"/>
      <c r="QOK743" s="226"/>
      <c r="QOL743" s="226"/>
      <c r="QOM743" s="226"/>
      <c r="QON743" s="226"/>
      <c r="QOO743" s="226"/>
      <c r="QOP743" s="226"/>
      <c r="QOQ743" s="226"/>
      <c r="QOR743" s="226"/>
      <c r="QOS743" s="226"/>
      <c r="QOT743" s="226"/>
      <c r="QOU743" s="226"/>
      <c r="QOV743" s="226"/>
      <c r="QOW743" s="226"/>
      <c r="QOX743" s="226"/>
      <c r="QOY743" s="226"/>
      <c r="QOZ743" s="226"/>
      <c r="QPA743" s="226"/>
      <c r="QPB743" s="226"/>
      <c r="QPC743" s="226"/>
      <c r="QPD743" s="226"/>
      <c r="QPE743" s="226"/>
      <c r="QPF743" s="226"/>
      <c r="QPG743" s="226"/>
      <c r="QPH743" s="226"/>
      <c r="QPI743" s="226"/>
      <c r="QPJ743" s="226"/>
      <c r="QPK743" s="226"/>
      <c r="QPL743" s="226"/>
      <c r="QPM743" s="226"/>
      <c r="QPN743" s="226"/>
      <c r="QPO743" s="226"/>
      <c r="QPP743" s="226"/>
      <c r="QPQ743" s="226"/>
      <c r="QPR743" s="226"/>
      <c r="QPS743" s="226"/>
      <c r="QPT743" s="226"/>
      <c r="QPU743" s="226"/>
      <c r="QPV743" s="226"/>
      <c r="QPW743" s="226"/>
      <c r="QPX743" s="226"/>
      <c r="QPY743" s="226"/>
      <c r="QPZ743" s="226"/>
      <c r="QQA743" s="226"/>
      <c r="QQB743" s="226"/>
      <c r="QQC743" s="226"/>
      <c r="QQD743" s="226"/>
      <c r="QQE743" s="226"/>
      <c r="QQF743" s="226"/>
      <c r="QQG743" s="226"/>
      <c r="QQH743" s="226"/>
      <c r="QQI743" s="226"/>
      <c r="QQJ743" s="226"/>
      <c r="QQK743" s="226"/>
      <c r="QQL743" s="226"/>
      <c r="QQM743" s="226"/>
      <c r="QQN743" s="226"/>
      <c r="QQO743" s="226"/>
      <c r="QQP743" s="226"/>
      <c r="QQQ743" s="226"/>
      <c r="QQR743" s="226"/>
      <c r="QQS743" s="226"/>
      <c r="QQT743" s="226"/>
      <c r="QQU743" s="226"/>
      <c r="QQV743" s="226"/>
      <c r="QQW743" s="226"/>
      <c r="QQX743" s="226"/>
      <c r="QQY743" s="226"/>
      <c r="QQZ743" s="226"/>
      <c r="QRA743" s="226"/>
      <c r="QRB743" s="226"/>
      <c r="QRC743" s="226"/>
      <c r="QRD743" s="226"/>
      <c r="QRE743" s="226"/>
      <c r="QRF743" s="226"/>
      <c r="QRG743" s="226"/>
      <c r="QRH743" s="226"/>
      <c r="QRI743" s="226"/>
      <c r="QRJ743" s="226"/>
      <c r="QRK743" s="226"/>
      <c r="QRL743" s="226"/>
      <c r="QRM743" s="226"/>
      <c r="QRN743" s="226"/>
      <c r="QRO743" s="226"/>
      <c r="QRP743" s="226"/>
      <c r="QRQ743" s="226"/>
      <c r="QRR743" s="226"/>
      <c r="QRS743" s="226"/>
      <c r="QRT743" s="226"/>
      <c r="QRU743" s="226"/>
      <c r="QRV743" s="226"/>
      <c r="QRW743" s="226"/>
      <c r="QRX743" s="226"/>
      <c r="QRY743" s="226"/>
      <c r="QRZ743" s="226"/>
      <c r="QSA743" s="226"/>
      <c r="QSB743" s="226"/>
      <c r="QSC743" s="226"/>
      <c r="QSD743" s="226"/>
      <c r="QSE743" s="226"/>
      <c r="QSF743" s="226"/>
      <c r="QSG743" s="226"/>
      <c r="QSH743" s="226"/>
      <c r="QSI743" s="226"/>
      <c r="QSJ743" s="226"/>
      <c r="QSK743" s="226"/>
      <c r="QSL743" s="226"/>
      <c r="QSM743" s="226"/>
      <c r="QSN743" s="226"/>
      <c r="QSO743" s="226"/>
      <c r="QSP743" s="226"/>
      <c r="QSQ743" s="226"/>
      <c r="QSR743" s="226"/>
      <c r="QSS743" s="226"/>
      <c r="QST743" s="226"/>
      <c r="QSU743" s="226"/>
      <c r="QSV743" s="226"/>
      <c r="QSW743" s="226"/>
      <c r="QSX743" s="226"/>
      <c r="QSY743" s="226"/>
      <c r="QSZ743" s="226"/>
      <c r="QTA743" s="226"/>
      <c r="QTB743" s="226"/>
      <c r="QTC743" s="226"/>
      <c r="QTD743" s="226"/>
      <c r="QTE743" s="226"/>
      <c r="QTF743" s="226"/>
      <c r="QTG743" s="226"/>
      <c r="QTH743" s="226"/>
      <c r="QTI743" s="226"/>
      <c r="QTJ743" s="226"/>
      <c r="QTK743" s="226"/>
      <c r="QTL743" s="226"/>
      <c r="QTM743" s="226"/>
      <c r="QTN743" s="226"/>
      <c r="QTO743" s="226"/>
      <c r="QTP743" s="226"/>
      <c r="QTQ743" s="226"/>
      <c r="QTR743" s="226"/>
      <c r="QTS743" s="226"/>
      <c r="QTT743" s="226"/>
      <c r="QTU743" s="226"/>
      <c r="QTV743" s="226"/>
      <c r="QTW743" s="226"/>
      <c r="QTX743" s="226"/>
      <c r="QTY743" s="226"/>
      <c r="QTZ743" s="226"/>
      <c r="QUA743" s="226"/>
      <c r="QUB743" s="226"/>
      <c r="QUC743" s="226"/>
      <c r="QUD743" s="226"/>
      <c r="QUE743" s="226"/>
      <c r="QUF743" s="226"/>
      <c r="QUG743" s="226"/>
      <c r="QUH743" s="226"/>
      <c r="QUI743" s="226"/>
      <c r="QUJ743" s="226"/>
      <c r="QUK743" s="226"/>
      <c r="QUL743" s="226"/>
      <c r="QUM743" s="226"/>
      <c r="QUN743" s="226"/>
      <c r="QUO743" s="226"/>
      <c r="QUP743" s="226"/>
      <c r="QUQ743" s="226"/>
      <c r="QUR743" s="226"/>
      <c r="QUS743" s="226"/>
      <c r="QUT743" s="226"/>
      <c r="QUU743" s="226"/>
      <c r="QUV743" s="226"/>
      <c r="QUW743" s="226"/>
      <c r="QUX743" s="226"/>
      <c r="QUY743" s="226"/>
      <c r="QUZ743" s="226"/>
      <c r="QVA743" s="226"/>
      <c r="QVB743" s="226"/>
      <c r="QVC743" s="226"/>
      <c r="QVD743" s="226"/>
      <c r="QVE743" s="226"/>
      <c r="QVF743" s="226"/>
      <c r="QVG743" s="226"/>
      <c r="QVH743" s="226"/>
      <c r="QVI743" s="226"/>
      <c r="QVJ743" s="226"/>
      <c r="QVK743" s="226"/>
      <c r="QVL743" s="226"/>
      <c r="QVM743" s="226"/>
      <c r="QVN743" s="226"/>
      <c r="QVO743" s="226"/>
      <c r="QVP743" s="226"/>
      <c r="QVQ743" s="226"/>
      <c r="QVR743" s="226"/>
      <c r="QVS743" s="226"/>
      <c r="QVT743" s="226"/>
      <c r="QVU743" s="226"/>
      <c r="QVV743" s="226"/>
      <c r="QVW743" s="226"/>
      <c r="QVX743" s="226"/>
      <c r="QVY743" s="226"/>
      <c r="QVZ743" s="226"/>
      <c r="QWA743" s="226"/>
      <c r="QWB743" s="226"/>
      <c r="QWC743" s="226"/>
      <c r="QWD743" s="226"/>
      <c r="QWE743" s="226"/>
      <c r="QWF743" s="226"/>
      <c r="QWG743" s="226"/>
      <c r="QWH743" s="226"/>
      <c r="QWI743" s="226"/>
      <c r="QWJ743" s="226"/>
      <c r="QWK743" s="226"/>
      <c r="QWL743" s="226"/>
      <c r="QWM743" s="226"/>
      <c r="QWN743" s="226"/>
      <c r="QWO743" s="226"/>
      <c r="QWP743" s="226"/>
      <c r="QWQ743" s="226"/>
      <c r="QWR743" s="226"/>
      <c r="QWS743" s="226"/>
      <c r="QWT743" s="226"/>
      <c r="QWU743" s="226"/>
      <c r="QWV743" s="226"/>
      <c r="QWW743" s="226"/>
      <c r="QWX743" s="226"/>
      <c r="QWY743" s="226"/>
      <c r="QWZ743" s="226"/>
      <c r="QXA743" s="226"/>
      <c r="QXB743" s="226"/>
      <c r="QXC743" s="226"/>
      <c r="QXD743" s="226"/>
      <c r="QXE743" s="226"/>
      <c r="QXF743" s="226"/>
      <c r="QXG743" s="226"/>
      <c r="QXH743" s="226"/>
      <c r="QXI743" s="226"/>
      <c r="QXJ743" s="226"/>
      <c r="QXK743" s="226"/>
      <c r="QXL743" s="226"/>
      <c r="QXM743" s="226"/>
      <c r="QXN743" s="226"/>
      <c r="QXO743" s="226"/>
      <c r="QXP743" s="226"/>
      <c r="QXQ743" s="226"/>
      <c r="QXR743" s="226"/>
      <c r="QXS743" s="226"/>
      <c r="QXT743" s="226"/>
      <c r="QXU743" s="226"/>
      <c r="QXV743" s="226"/>
      <c r="QXW743" s="226"/>
      <c r="QXX743" s="226"/>
      <c r="QXY743" s="226"/>
      <c r="QXZ743" s="226"/>
      <c r="QYA743" s="226"/>
      <c r="QYB743" s="226"/>
      <c r="QYC743" s="226"/>
      <c r="QYD743" s="226"/>
      <c r="QYE743" s="226"/>
      <c r="QYF743" s="226"/>
      <c r="QYG743" s="226"/>
      <c r="QYH743" s="226"/>
      <c r="QYI743" s="226"/>
      <c r="QYJ743" s="226"/>
      <c r="QYK743" s="226"/>
      <c r="QYL743" s="226"/>
      <c r="QYM743" s="226"/>
      <c r="QYN743" s="226"/>
      <c r="QYO743" s="226"/>
      <c r="QYP743" s="226"/>
      <c r="QYQ743" s="226"/>
      <c r="QYR743" s="226"/>
      <c r="QYS743" s="226"/>
      <c r="QYT743" s="226"/>
      <c r="QYU743" s="226"/>
      <c r="QYV743" s="226"/>
      <c r="QYW743" s="226"/>
      <c r="QYX743" s="226"/>
      <c r="QYY743" s="226"/>
      <c r="QYZ743" s="226"/>
      <c r="QZA743" s="226"/>
      <c r="QZB743" s="226"/>
      <c r="QZC743" s="226"/>
      <c r="QZD743" s="226"/>
      <c r="QZE743" s="226"/>
      <c r="QZF743" s="226"/>
      <c r="QZG743" s="226"/>
      <c r="QZH743" s="226"/>
      <c r="QZI743" s="226"/>
      <c r="QZJ743" s="226"/>
      <c r="QZK743" s="226"/>
      <c r="QZL743" s="226"/>
      <c r="QZM743" s="226"/>
      <c r="QZN743" s="226"/>
      <c r="QZO743" s="226"/>
      <c r="QZP743" s="226"/>
      <c r="QZQ743" s="226"/>
      <c r="QZR743" s="226"/>
      <c r="QZS743" s="226"/>
      <c r="QZT743" s="226"/>
      <c r="QZU743" s="226"/>
      <c r="QZV743" s="226"/>
      <c r="QZW743" s="226"/>
      <c r="QZX743" s="226"/>
      <c r="QZY743" s="226"/>
      <c r="QZZ743" s="226"/>
      <c r="RAA743" s="226"/>
      <c r="RAB743" s="226"/>
      <c r="RAC743" s="226"/>
      <c r="RAD743" s="226"/>
      <c r="RAE743" s="226"/>
      <c r="RAF743" s="226"/>
      <c r="RAG743" s="226"/>
      <c r="RAH743" s="226"/>
      <c r="RAI743" s="226"/>
      <c r="RAJ743" s="226"/>
      <c r="RAK743" s="226"/>
      <c r="RAL743" s="226"/>
      <c r="RAM743" s="226"/>
      <c r="RAN743" s="226"/>
      <c r="RAO743" s="226"/>
      <c r="RAP743" s="226"/>
      <c r="RAQ743" s="226"/>
      <c r="RAR743" s="226"/>
      <c r="RAS743" s="226"/>
      <c r="RAT743" s="226"/>
      <c r="RAU743" s="226"/>
      <c r="RAV743" s="226"/>
      <c r="RAW743" s="226"/>
      <c r="RAX743" s="226"/>
      <c r="RAY743" s="226"/>
      <c r="RAZ743" s="226"/>
      <c r="RBA743" s="226"/>
      <c r="RBB743" s="226"/>
      <c r="RBC743" s="226"/>
      <c r="RBD743" s="226"/>
      <c r="RBE743" s="226"/>
      <c r="RBF743" s="226"/>
      <c r="RBG743" s="226"/>
      <c r="RBH743" s="226"/>
      <c r="RBI743" s="226"/>
      <c r="RBJ743" s="226"/>
      <c r="RBK743" s="226"/>
      <c r="RBL743" s="226"/>
      <c r="RBM743" s="226"/>
      <c r="RBN743" s="226"/>
      <c r="RBO743" s="226"/>
      <c r="RBP743" s="226"/>
      <c r="RBQ743" s="226"/>
      <c r="RBR743" s="226"/>
      <c r="RBS743" s="226"/>
      <c r="RBT743" s="226"/>
      <c r="RBU743" s="226"/>
      <c r="RBV743" s="226"/>
      <c r="RBW743" s="226"/>
      <c r="RBX743" s="226"/>
      <c r="RBY743" s="226"/>
      <c r="RBZ743" s="226"/>
      <c r="RCA743" s="226"/>
      <c r="RCB743" s="226"/>
      <c r="RCC743" s="226"/>
      <c r="RCD743" s="226"/>
      <c r="RCE743" s="226"/>
      <c r="RCF743" s="226"/>
      <c r="RCG743" s="226"/>
      <c r="RCH743" s="226"/>
      <c r="RCI743" s="226"/>
      <c r="RCJ743" s="226"/>
      <c r="RCK743" s="226"/>
      <c r="RCL743" s="226"/>
      <c r="RCM743" s="226"/>
      <c r="RCN743" s="226"/>
      <c r="RCO743" s="226"/>
      <c r="RCP743" s="226"/>
      <c r="RCQ743" s="226"/>
      <c r="RCR743" s="226"/>
      <c r="RCS743" s="226"/>
      <c r="RCT743" s="226"/>
      <c r="RCU743" s="226"/>
      <c r="RCV743" s="226"/>
      <c r="RCW743" s="226"/>
      <c r="RCX743" s="226"/>
      <c r="RCY743" s="226"/>
      <c r="RCZ743" s="226"/>
      <c r="RDA743" s="226"/>
      <c r="RDB743" s="226"/>
      <c r="RDC743" s="226"/>
      <c r="RDD743" s="226"/>
      <c r="RDE743" s="226"/>
      <c r="RDF743" s="226"/>
      <c r="RDG743" s="226"/>
      <c r="RDH743" s="226"/>
      <c r="RDI743" s="226"/>
      <c r="RDJ743" s="226"/>
      <c r="RDK743" s="226"/>
      <c r="RDL743" s="226"/>
      <c r="RDM743" s="226"/>
      <c r="RDN743" s="226"/>
      <c r="RDO743" s="226"/>
      <c r="RDP743" s="226"/>
      <c r="RDQ743" s="226"/>
      <c r="RDR743" s="226"/>
      <c r="RDS743" s="226"/>
      <c r="RDT743" s="226"/>
      <c r="RDU743" s="226"/>
      <c r="RDV743" s="226"/>
      <c r="RDW743" s="226"/>
      <c r="RDX743" s="226"/>
      <c r="RDY743" s="226"/>
      <c r="RDZ743" s="226"/>
      <c r="REA743" s="226"/>
      <c r="REB743" s="226"/>
      <c r="REC743" s="226"/>
      <c r="RED743" s="226"/>
      <c r="REE743" s="226"/>
      <c r="REF743" s="226"/>
      <c r="REG743" s="226"/>
      <c r="REH743" s="226"/>
      <c r="REI743" s="226"/>
      <c r="REJ743" s="226"/>
      <c r="REK743" s="226"/>
      <c r="REL743" s="226"/>
      <c r="REM743" s="226"/>
      <c r="REN743" s="226"/>
      <c r="REO743" s="226"/>
      <c r="REP743" s="226"/>
      <c r="REQ743" s="226"/>
      <c r="RER743" s="226"/>
      <c r="RES743" s="226"/>
      <c r="RET743" s="226"/>
      <c r="REU743" s="226"/>
      <c r="REV743" s="226"/>
      <c r="REW743" s="226"/>
      <c r="REX743" s="226"/>
      <c r="REY743" s="226"/>
      <c r="REZ743" s="226"/>
      <c r="RFA743" s="226"/>
      <c r="RFB743" s="226"/>
      <c r="RFC743" s="226"/>
      <c r="RFD743" s="226"/>
      <c r="RFE743" s="226"/>
      <c r="RFF743" s="226"/>
      <c r="RFG743" s="226"/>
      <c r="RFH743" s="226"/>
      <c r="RFI743" s="226"/>
      <c r="RFJ743" s="226"/>
      <c r="RFK743" s="226"/>
      <c r="RFL743" s="226"/>
      <c r="RFM743" s="226"/>
      <c r="RFN743" s="226"/>
      <c r="RFO743" s="226"/>
      <c r="RFP743" s="226"/>
      <c r="RFQ743" s="226"/>
      <c r="RFR743" s="226"/>
      <c r="RFS743" s="226"/>
      <c r="RFT743" s="226"/>
      <c r="RFU743" s="226"/>
      <c r="RFV743" s="226"/>
      <c r="RFW743" s="226"/>
      <c r="RFX743" s="226"/>
      <c r="RFY743" s="226"/>
      <c r="RFZ743" s="226"/>
      <c r="RGA743" s="226"/>
      <c r="RGB743" s="226"/>
      <c r="RGC743" s="226"/>
      <c r="RGD743" s="226"/>
      <c r="RGE743" s="226"/>
      <c r="RGF743" s="226"/>
      <c r="RGG743" s="226"/>
      <c r="RGH743" s="226"/>
      <c r="RGI743" s="226"/>
      <c r="RGJ743" s="226"/>
      <c r="RGK743" s="226"/>
      <c r="RGL743" s="226"/>
      <c r="RGM743" s="226"/>
      <c r="RGN743" s="226"/>
      <c r="RGO743" s="226"/>
      <c r="RGP743" s="226"/>
      <c r="RGQ743" s="226"/>
      <c r="RGR743" s="226"/>
      <c r="RGS743" s="226"/>
      <c r="RGT743" s="226"/>
      <c r="RGU743" s="226"/>
      <c r="RGV743" s="226"/>
      <c r="RGW743" s="226"/>
      <c r="RGX743" s="226"/>
      <c r="RGY743" s="226"/>
      <c r="RGZ743" s="226"/>
      <c r="RHA743" s="226"/>
      <c r="RHB743" s="226"/>
      <c r="RHC743" s="226"/>
      <c r="RHD743" s="226"/>
      <c r="RHE743" s="226"/>
      <c r="RHF743" s="226"/>
      <c r="RHG743" s="226"/>
      <c r="RHH743" s="226"/>
      <c r="RHI743" s="226"/>
      <c r="RHJ743" s="226"/>
      <c r="RHK743" s="226"/>
      <c r="RHL743" s="226"/>
      <c r="RHM743" s="226"/>
      <c r="RHN743" s="226"/>
      <c r="RHO743" s="226"/>
      <c r="RHP743" s="226"/>
      <c r="RHQ743" s="226"/>
      <c r="RHR743" s="226"/>
      <c r="RHS743" s="226"/>
      <c r="RHT743" s="226"/>
      <c r="RHU743" s="226"/>
      <c r="RHV743" s="226"/>
      <c r="RHW743" s="226"/>
      <c r="RHX743" s="226"/>
      <c r="RHY743" s="226"/>
      <c r="RHZ743" s="226"/>
      <c r="RIA743" s="226"/>
      <c r="RIB743" s="226"/>
      <c r="RIC743" s="226"/>
      <c r="RID743" s="226"/>
      <c r="RIE743" s="226"/>
      <c r="RIF743" s="226"/>
      <c r="RIG743" s="226"/>
      <c r="RIH743" s="226"/>
      <c r="RII743" s="226"/>
      <c r="RIJ743" s="226"/>
      <c r="RIK743" s="226"/>
      <c r="RIL743" s="226"/>
      <c r="RIM743" s="226"/>
      <c r="RIN743" s="226"/>
      <c r="RIO743" s="226"/>
      <c r="RIP743" s="226"/>
      <c r="RIQ743" s="226"/>
      <c r="RIR743" s="226"/>
      <c r="RIS743" s="226"/>
      <c r="RIT743" s="226"/>
      <c r="RIU743" s="226"/>
      <c r="RIV743" s="226"/>
      <c r="RIW743" s="226"/>
      <c r="RIX743" s="226"/>
      <c r="RIY743" s="226"/>
      <c r="RIZ743" s="226"/>
      <c r="RJA743" s="226"/>
      <c r="RJB743" s="226"/>
      <c r="RJC743" s="226"/>
      <c r="RJD743" s="226"/>
      <c r="RJE743" s="226"/>
      <c r="RJF743" s="226"/>
      <c r="RJG743" s="226"/>
      <c r="RJH743" s="226"/>
      <c r="RJI743" s="226"/>
      <c r="RJJ743" s="226"/>
      <c r="RJK743" s="226"/>
      <c r="RJL743" s="226"/>
      <c r="RJM743" s="226"/>
      <c r="RJN743" s="226"/>
      <c r="RJO743" s="226"/>
      <c r="RJP743" s="226"/>
      <c r="RJQ743" s="226"/>
      <c r="RJR743" s="226"/>
      <c r="RJS743" s="226"/>
      <c r="RJT743" s="226"/>
      <c r="RJU743" s="226"/>
      <c r="RJV743" s="226"/>
      <c r="RJW743" s="226"/>
      <c r="RJX743" s="226"/>
      <c r="RJY743" s="226"/>
      <c r="RJZ743" s="226"/>
      <c r="RKA743" s="226"/>
      <c r="RKB743" s="226"/>
      <c r="RKC743" s="226"/>
      <c r="RKD743" s="226"/>
      <c r="RKE743" s="226"/>
      <c r="RKF743" s="226"/>
      <c r="RKG743" s="226"/>
      <c r="RKH743" s="226"/>
      <c r="RKI743" s="226"/>
      <c r="RKJ743" s="226"/>
      <c r="RKK743" s="226"/>
      <c r="RKL743" s="226"/>
      <c r="RKM743" s="226"/>
      <c r="RKN743" s="226"/>
      <c r="RKO743" s="226"/>
      <c r="RKP743" s="226"/>
      <c r="RKQ743" s="226"/>
      <c r="RKR743" s="226"/>
      <c r="RKS743" s="226"/>
      <c r="RKT743" s="226"/>
      <c r="RKU743" s="226"/>
      <c r="RKV743" s="226"/>
      <c r="RKW743" s="226"/>
      <c r="RKX743" s="226"/>
      <c r="RKY743" s="226"/>
      <c r="RKZ743" s="226"/>
      <c r="RLA743" s="226"/>
      <c r="RLB743" s="226"/>
      <c r="RLC743" s="226"/>
      <c r="RLD743" s="226"/>
      <c r="RLE743" s="226"/>
      <c r="RLF743" s="226"/>
      <c r="RLG743" s="226"/>
      <c r="RLH743" s="226"/>
      <c r="RLI743" s="226"/>
      <c r="RLJ743" s="226"/>
      <c r="RLK743" s="226"/>
      <c r="RLL743" s="226"/>
      <c r="RLM743" s="226"/>
      <c r="RLN743" s="226"/>
      <c r="RLO743" s="226"/>
      <c r="RLP743" s="226"/>
      <c r="RLQ743" s="226"/>
      <c r="RLR743" s="226"/>
      <c r="RLS743" s="226"/>
      <c r="RLT743" s="226"/>
      <c r="RLU743" s="226"/>
      <c r="RLV743" s="226"/>
      <c r="RLW743" s="226"/>
      <c r="RLX743" s="226"/>
      <c r="RLY743" s="226"/>
      <c r="RLZ743" s="226"/>
      <c r="RMA743" s="226"/>
      <c r="RMB743" s="226"/>
      <c r="RMC743" s="226"/>
      <c r="RMD743" s="226"/>
      <c r="RME743" s="226"/>
      <c r="RMF743" s="226"/>
      <c r="RMG743" s="226"/>
      <c r="RMH743" s="226"/>
      <c r="RMI743" s="226"/>
      <c r="RMJ743" s="226"/>
      <c r="RMK743" s="226"/>
      <c r="RML743" s="226"/>
      <c r="RMM743" s="226"/>
      <c r="RMN743" s="226"/>
      <c r="RMO743" s="226"/>
      <c r="RMP743" s="226"/>
      <c r="RMQ743" s="226"/>
      <c r="RMR743" s="226"/>
      <c r="RMS743" s="226"/>
      <c r="RMT743" s="226"/>
      <c r="RMU743" s="226"/>
      <c r="RMV743" s="226"/>
      <c r="RMW743" s="226"/>
      <c r="RMX743" s="226"/>
      <c r="RMY743" s="226"/>
      <c r="RMZ743" s="226"/>
      <c r="RNA743" s="226"/>
      <c r="RNB743" s="226"/>
      <c r="RNC743" s="226"/>
      <c r="RND743" s="226"/>
      <c r="RNE743" s="226"/>
      <c r="RNF743" s="226"/>
      <c r="RNG743" s="226"/>
      <c r="RNH743" s="226"/>
      <c r="RNI743" s="226"/>
      <c r="RNJ743" s="226"/>
      <c r="RNK743" s="226"/>
      <c r="RNL743" s="226"/>
      <c r="RNM743" s="226"/>
      <c r="RNN743" s="226"/>
      <c r="RNO743" s="226"/>
      <c r="RNP743" s="226"/>
      <c r="RNQ743" s="226"/>
      <c r="RNR743" s="226"/>
      <c r="RNS743" s="226"/>
      <c r="RNT743" s="226"/>
      <c r="RNU743" s="226"/>
      <c r="RNV743" s="226"/>
      <c r="RNW743" s="226"/>
      <c r="RNX743" s="226"/>
      <c r="RNY743" s="226"/>
      <c r="RNZ743" s="226"/>
      <c r="ROA743" s="226"/>
      <c r="ROB743" s="226"/>
      <c r="ROC743" s="226"/>
      <c r="ROD743" s="226"/>
      <c r="ROE743" s="226"/>
      <c r="ROF743" s="226"/>
      <c r="ROG743" s="226"/>
      <c r="ROH743" s="226"/>
      <c r="ROI743" s="226"/>
      <c r="ROJ743" s="226"/>
      <c r="ROK743" s="226"/>
      <c r="ROL743" s="226"/>
      <c r="ROM743" s="226"/>
      <c r="RON743" s="226"/>
      <c r="ROO743" s="226"/>
      <c r="ROP743" s="226"/>
      <c r="ROQ743" s="226"/>
      <c r="ROR743" s="226"/>
      <c r="ROS743" s="226"/>
      <c r="ROT743" s="226"/>
      <c r="ROU743" s="226"/>
      <c r="ROV743" s="226"/>
      <c r="ROW743" s="226"/>
      <c r="ROX743" s="226"/>
      <c r="ROY743" s="226"/>
      <c r="ROZ743" s="226"/>
      <c r="RPA743" s="226"/>
      <c r="RPB743" s="226"/>
      <c r="RPC743" s="226"/>
      <c r="RPD743" s="226"/>
      <c r="RPE743" s="226"/>
      <c r="RPF743" s="226"/>
      <c r="RPG743" s="226"/>
      <c r="RPH743" s="226"/>
      <c r="RPI743" s="226"/>
      <c r="RPJ743" s="226"/>
      <c r="RPK743" s="226"/>
      <c r="RPL743" s="226"/>
      <c r="RPM743" s="226"/>
      <c r="RPN743" s="226"/>
      <c r="RPO743" s="226"/>
      <c r="RPP743" s="226"/>
      <c r="RPQ743" s="226"/>
      <c r="RPR743" s="226"/>
      <c r="RPS743" s="226"/>
      <c r="RPT743" s="226"/>
      <c r="RPU743" s="226"/>
      <c r="RPV743" s="226"/>
      <c r="RPW743" s="226"/>
      <c r="RPX743" s="226"/>
      <c r="RPY743" s="226"/>
      <c r="RPZ743" s="226"/>
      <c r="RQA743" s="226"/>
      <c r="RQB743" s="226"/>
      <c r="RQC743" s="226"/>
      <c r="RQD743" s="226"/>
      <c r="RQE743" s="226"/>
      <c r="RQF743" s="226"/>
      <c r="RQG743" s="226"/>
      <c r="RQH743" s="226"/>
      <c r="RQI743" s="226"/>
      <c r="RQJ743" s="226"/>
      <c r="RQK743" s="226"/>
      <c r="RQL743" s="226"/>
      <c r="RQM743" s="226"/>
      <c r="RQN743" s="226"/>
      <c r="RQO743" s="226"/>
      <c r="RQP743" s="226"/>
      <c r="RQQ743" s="226"/>
      <c r="RQR743" s="226"/>
      <c r="RQS743" s="226"/>
      <c r="RQT743" s="226"/>
      <c r="RQU743" s="226"/>
      <c r="RQV743" s="226"/>
      <c r="RQW743" s="226"/>
      <c r="RQX743" s="226"/>
      <c r="RQY743" s="226"/>
      <c r="RQZ743" s="226"/>
      <c r="RRA743" s="226"/>
      <c r="RRB743" s="226"/>
      <c r="RRC743" s="226"/>
      <c r="RRD743" s="226"/>
      <c r="RRE743" s="226"/>
      <c r="RRF743" s="226"/>
      <c r="RRG743" s="226"/>
      <c r="RRH743" s="226"/>
      <c r="RRI743" s="226"/>
      <c r="RRJ743" s="226"/>
      <c r="RRK743" s="226"/>
      <c r="RRL743" s="226"/>
      <c r="RRM743" s="226"/>
      <c r="RRN743" s="226"/>
      <c r="RRO743" s="226"/>
      <c r="RRP743" s="226"/>
      <c r="RRQ743" s="226"/>
      <c r="RRR743" s="226"/>
      <c r="RRS743" s="226"/>
      <c r="RRT743" s="226"/>
      <c r="RRU743" s="226"/>
      <c r="RRV743" s="226"/>
      <c r="RRW743" s="226"/>
      <c r="RRX743" s="226"/>
      <c r="RRY743" s="226"/>
      <c r="RRZ743" s="226"/>
      <c r="RSA743" s="226"/>
      <c r="RSB743" s="226"/>
      <c r="RSC743" s="226"/>
      <c r="RSD743" s="226"/>
      <c r="RSE743" s="226"/>
      <c r="RSF743" s="226"/>
      <c r="RSG743" s="226"/>
      <c r="RSH743" s="226"/>
      <c r="RSI743" s="226"/>
      <c r="RSJ743" s="226"/>
      <c r="RSK743" s="226"/>
      <c r="RSL743" s="226"/>
      <c r="RSM743" s="226"/>
      <c r="RSN743" s="226"/>
      <c r="RSO743" s="226"/>
      <c r="RSP743" s="226"/>
      <c r="RSQ743" s="226"/>
      <c r="RSR743" s="226"/>
      <c r="RSS743" s="226"/>
      <c r="RST743" s="226"/>
      <c r="RSU743" s="226"/>
      <c r="RSV743" s="226"/>
      <c r="RSW743" s="226"/>
      <c r="RSX743" s="226"/>
      <c r="RSY743" s="226"/>
      <c r="RSZ743" s="226"/>
      <c r="RTA743" s="226"/>
      <c r="RTB743" s="226"/>
      <c r="RTC743" s="226"/>
      <c r="RTD743" s="226"/>
      <c r="RTE743" s="226"/>
      <c r="RTF743" s="226"/>
      <c r="RTG743" s="226"/>
      <c r="RTH743" s="226"/>
      <c r="RTI743" s="226"/>
      <c r="RTJ743" s="226"/>
      <c r="RTK743" s="226"/>
      <c r="RTL743" s="226"/>
      <c r="RTM743" s="226"/>
      <c r="RTN743" s="226"/>
      <c r="RTO743" s="226"/>
      <c r="RTP743" s="226"/>
      <c r="RTQ743" s="226"/>
      <c r="RTR743" s="226"/>
      <c r="RTS743" s="226"/>
      <c r="RTT743" s="226"/>
      <c r="RTU743" s="226"/>
      <c r="RTV743" s="226"/>
      <c r="RTW743" s="226"/>
      <c r="RTX743" s="226"/>
      <c r="RTY743" s="226"/>
      <c r="RTZ743" s="226"/>
      <c r="RUA743" s="226"/>
      <c r="RUB743" s="226"/>
      <c r="RUC743" s="226"/>
      <c r="RUD743" s="226"/>
      <c r="RUE743" s="226"/>
      <c r="RUF743" s="226"/>
      <c r="RUG743" s="226"/>
      <c r="RUH743" s="226"/>
      <c r="RUI743" s="226"/>
      <c r="RUJ743" s="226"/>
      <c r="RUK743" s="226"/>
      <c r="RUL743" s="226"/>
      <c r="RUM743" s="226"/>
      <c r="RUN743" s="226"/>
      <c r="RUO743" s="226"/>
      <c r="RUP743" s="226"/>
      <c r="RUQ743" s="226"/>
      <c r="RUR743" s="226"/>
      <c r="RUS743" s="226"/>
      <c r="RUT743" s="226"/>
      <c r="RUU743" s="226"/>
      <c r="RUV743" s="226"/>
      <c r="RUW743" s="226"/>
      <c r="RUX743" s="226"/>
      <c r="RUY743" s="226"/>
      <c r="RUZ743" s="226"/>
      <c r="RVA743" s="226"/>
      <c r="RVB743" s="226"/>
      <c r="RVC743" s="226"/>
      <c r="RVD743" s="226"/>
      <c r="RVE743" s="226"/>
      <c r="RVF743" s="226"/>
      <c r="RVG743" s="226"/>
      <c r="RVH743" s="226"/>
      <c r="RVI743" s="226"/>
      <c r="RVJ743" s="226"/>
      <c r="RVK743" s="226"/>
      <c r="RVL743" s="226"/>
      <c r="RVM743" s="226"/>
      <c r="RVN743" s="226"/>
      <c r="RVO743" s="226"/>
      <c r="RVP743" s="226"/>
      <c r="RVQ743" s="226"/>
      <c r="RVR743" s="226"/>
      <c r="RVS743" s="226"/>
      <c r="RVT743" s="226"/>
      <c r="RVU743" s="226"/>
      <c r="RVV743" s="226"/>
      <c r="RVW743" s="226"/>
      <c r="RVX743" s="226"/>
      <c r="RVY743" s="226"/>
      <c r="RVZ743" s="226"/>
      <c r="RWA743" s="226"/>
      <c r="RWB743" s="226"/>
      <c r="RWC743" s="226"/>
      <c r="RWD743" s="226"/>
      <c r="RWE743" s="226"/>
      <c r="RWF743" s="226"/>
      <c r="RWG743" s="226"/>
      <c r="RWH743" s="226"/>
      <c r="RWI743" s="226"/>
      <c r="RWJ743" s="226"/>
      <c r="RWK743" s="226"/>
      <c r="RWL743" s="226"/>
      <c r="RWM743" s="226"/>
      <c r="RWN743" s="226"/>
      <c r="RWO743" s="226"/>
      <c r="RWP743" s="226"/>
      <c r="RWQ743" s="226"/>
      <c r="RWR743" s="226"/>
      <c r="RWS743" s="226"/>
      <c r="RWT743" s="226"/>
      <c r="RWU743" s="226"/>
      <c r="RWV743" s="226"/>
      <c r="RWW743" s="226"/>
      <c r="RWX743" s="226"/>
      <c r="RWY743" s="226"/>
      <c r="RWZ743" s="226"/>
      <c r="RXA743" s="226"/>
      <c r="RXB743" s="226"/>
      <c r="RXC743" s="226"/>
      <c r="RXD743" s="226"/>
      <c r="RXE743" s="226"/>
      <c r="RXF743" s="226"/>
      <c r="RXG743" s="226"/>
      <c r="RXH743" s="226"/>
      <c r="RXI743" s="226"/>
      <c r="RXJ743" s="226"/>
      <c r="RXK743" s="226"/>
      <c r="RXL743" s="226"/>
      <c r="RXM743" s="226"/>
      <c r="RXN743" s="226"/>
      <c r="RXO743" s="226"/>
      <c r="RXP743" s="226"/>
      <c r="RXQ743" s="226"/>
      <c r="RXR743" s="226"/>
      <c r="RXS743" s="226"/>
      <c r="RXT743" s="226"/>
      <c r="RXU743" s="226"/>
      <c r="RXV743" s="226"/>
      <c r="RXW743" s="226"/>
      <c r="RXX743" s="226"/>
      <c r="RXY743" s="226"/>
      <c r="RXZ743" s="226"/>
      <c r="RYA743" s="226"/>
      <c r="RYB743" s="226"/>
      <c r="RYC743" s="226"/>
      <c r="RYD743" s="226"/>
      <c r="RYE743" s="226"/>
      <c r="RYF743" s="226"/>
      <c r="RYG743" s="226"/>
      <c r="RYH743" s="226"/>
      <c r="RYI743" s="226"/>
      <c r="RYJ743" s="226"/>
      <c r="RYK743" s="226"/>
      <c r="RYL743" s="226"/>
      <c r="RYM743" s="226"/>
      <c r="RYN743" s="226"/>
      <c r="RYO743" s="226"/>
      <c r="RYP743" s="226"/>
      <c r="RYQ743" s="226"/>
      <c r="RYR743" s="226"/>
      <c r="RYS743" s="226"/>
      <c r="RYT743" s="226"/>
      <c r="RYU743" s="226"/>
      <c r="RYV743" s="226"/>
      <c r="RYW743" s="226"/>
      <c r="RYX743" s="226"/>
      <c r="RYY743" s="226"/>
      <c r="RYZ743" s="226"/>
      <c r="RZA743" s="226"/>
      <c r="RZB743" s="226"/>
      <c r="RZC743" s="226"/>
      <c r="RZD743" s="226"/>
      <c r="RZE743" s="226"/>
      <c r="RZF743" s="226"/>
      <c r="RZG743" s="226"/>
      <c r="RZH743" s="226"/>
      <c r="RZI743" s="226"/>
      <c r="RZJ743" s="226"/>
      <c r="RZK743" s="226"/>
      <c r="RZL743" s="226"/>
      <c r="RZM743" s="226"/>
      <c r="RZN743" s="226"/>
      <c r="RZO743" s="226"/>
      <c r="RZP743" s="226"/>
      <c r="RZQ743" s="226"/>
      <c r="RZR743" s="226"/>
      <c r="RZS743" s="226"/>
      <c r="RZT743" s="226"/>
      <c r="RZU743" s="226"/>
      <c r="RZV743" s="226"/>
      <c r="RZW743" s="226"/>
      <c r="RZX743" s="226"/>
      <c r="RZY743" s="226"/>
      <c r="RZZ743" s="226"/>
      <c r="SAA743" s="226"/>
      <c r="SAB743" s="226"/>
      <c r="SAC743" s="226"/>
      <c r="SAD743" s="226"/>
      <c r="SAE743" s="226"/>
      <c r="SAF743" s="226"/>
      <c r="SAG743" s="226"/>
      <c r="SAH743" s="226"/>
      <c r="SAI743" s="226"/>
      <c r="SAJ743" s="226"/>
      <c r="SAK743" s="226"/>
      <c r="SAL743" s="226"/>
      <c r="SAM743" s="226"/>
      <c r="SAN743" s="226"/>
      <c r="SAO743" s="226"/>
      <c r="SAP743" s="226"/>
      <c r="SAQ743" s="226"/>
      <c r="SAR743" s="226"/>
      <c r="SAS743" s="226"/>
      <c r="SAT743" s="226"/>
      <c r="SAU743" s="226"/>
      <c r="SAV743" s="226"/>
      <c r="SAW743" s="226"/>
      <c r="SAX743" s="226"/>
      <c r="SAY743" s="226"/>
      <c r="SAZ743" s="226"/>
      <c r="SBA743" s="226"/>
      <c r="SBB743" s="226"/>
      <c r="SBC743" s="226"/>
      <c r="SBD743" s="226"/>
      <c r="SBE743" s="226"/>
      <c r="SBF743" s="226"/>
      <c r="SBG743" s="226"/>
      <c r="SBH743" s="226"/>
      <c r="SBI743" s="226"/>
      <c r="SBJ743" s="226"/>
      <c r="SBK743" s="226"/>
      <c r="SBL743" s="226"/>
      <c r="SBM743" s="226"/>
      <c r="SBN743" s="226"/>
      <c r="SBO743" s="226"/>
      <c r="SBP743" s="226"/>
      <c r="SBQ743" s="226"/>
      <c r="SBR743" s="226"/>
      <c r="SBS743" s="226"/>
      <c r="SBT743" s="226"/>
      <c r="SBU743" s="226"/>
      <c r="SBV743" s="226"/>
      <c r="SBW743" s="226"/>
      <c r="SBX743" s="226"/>
      <c r="SBY743" s="226"/>
      <c r="SBZ743" s="226"/>
      <c r="SCA743" s="226"/>
      <c r="SCB743" s="226"/>
      <c r="SCC743" s="226"/>
      <c r="SCD743" s="226"/>
      <c r="SCE743" s="226"/>
      <c r="SCF743" s="226"/>
      <c r="SCG743" s="226"/>
      <c r="SCH743" s="226"/>
      <c r="SCI743" s="226"/>
      <c r="SCJ743" s="226"/>
      <c r="SCK743" s="226"/>
      <c r="SCL743" s="226"/>
      <c r="SCM743" s="226"/>
      <c r="SCN743" s="226"/>
      <c r="SCO743" s="226"/>
      <c r="SCP743" s="226"/>
      <c r="SCQ743" s="226"/>
      <c r="SCR743" s="226"/>
      <c r="SCS743" s="226"/>
      <c r="SCT743" s="226"/>
      <c r="SCU743" s="226"/>
      <c r="SCV743" s="226"/>
      <c r="SCW743" s="226"/>
      <c r="SCX743" s="226"/>
      <c r="SCY743" s="226"/>
      <c r="SCZ743" s="226"/>
      <c r="SDA743" s="226"/>
      <c r="SDB743" s="226"/>
      <c r="SDC743" s="226"/>
      <c r="SDD743" s="226"/>
      <c r="SDE743" s="226"/>
      <c r="SDF743" s="226"/>
      <c r="SDG743" s="226"/>
      <c r="SDH743" s="226"/>
      <c r="SDI743" s="226"/>
      <c r="SDJ743" s="226"/>
      <c r="SDK743" s="226"/>
      <c r="SDL743" s="226"/>
      <c r="SDM743" s="226"/>
      <c r="SDN743" s="226"/>
      <c r="SDO743" s="226"/>
      <c r="SDP743" s="226"/>
      <c r="SDQ743" s="226"/>
      <c r="SDR743" s="226"/>
      <c r="SDS743" s="226"/>
      <c r="SDT743" s="226"/>
      <c r="SDU743" s="226"/>
      <c r="SDV743" s="226"/>
      <c r="SDW743" s="226"/>
      <c r="SDX743" s="226"/>
      <c r="SDY743" s="226"/>
      <c r="SDZ743" s="226"/>
      <c r="SEA743" s="226"/>
      <c r="SEB743" s="226"/>
      <c r="SEC743" s="226"/>
      <c r="SED743" s="226"/>
      <c r="SEE743" s="226"/>
      <c r="SEF743" s="226"/>
      <c r="SEG743" s="226"/>
      <c r="SEH743" s="226"/>
      <c r="SEI743" s="226"/>
      <c r="SEJ743" s="226"/>
      <c r="SEK743" s="226"/>
      <c r="SEL743" s="226"/>
      <c r="SEM743" s="226"/>
      <c r="SEN743" s="226"/>
      <c r="SEO743" s="226"/>
      <c r="SEP743" s="226"/>
      <c r="SEQ743" s="226"/>
      <c r="SER743" s="226"/>
      <c r="SES743" s="226"/>
      <c r="SET743" s="226"/>
      <c r="SEU743" s="226"/>
      <c r="SEV743" s="226"/>
      <c r="SEW743" s="226"/>
      <c r="SEX743" s="226"/>
      <c r="SEY743" s="226"/>
      <c r="SEZ743" s="226"/>
      <c r="SFA743" s="226"/>
      <c r="SFB743" s="226"/>
      <c r="SFC743" s="226"/>
      <c r="SFD743" s="226"/>
      <c r="SFE743" s="226"/>
      <c r="SFF743" s="226"/>
      <c r="SFG743" s="226"/>
      <c r="SFH743" s="226"/>
      <c r="SFI743" s="226"/>
      <c r="SFJ743" s="226"/>
      <c r="SFK743" s="226"/>
      <c r="SFL743" s="226"/>
      <c r="SFM743" s="226"/>
      <c r="SFN743" s="226"/>
      <c r="SFO743" s="226"/>
      <c r="SFP743" s="226"/>
      <c r="SFQ743" s="226"/>
      <c r="SFR743" s="226"/>
      <c r="SFS743" s="226"/>
      <c r="SFT743" s="226"/>
      <c r="SFU743" s="226"/>
      <c r="SFV743" s="226"/>
      <c r="SFW743" s="226"/>
      <c r="SFX743" s="226"/>
      <c r="SFY743" s="226"/>
      <c r="SFZ743" s="226"/>
      <c r="SGA743" s="226"/>
      <c r="SGB743" s="226"/>
      <c r="SGC743" s="226"/>
      <c r="SGD743" s="226"/>
      <c r="SGE743" s="226"/>
      <c r="SGF743" s="226"/>
      <c r="SGG743" s="226"/>
      <c r="SGH743" s="226"/>
      <c r="SGI743" s="226"/>
      <c r="SGJ743" s="226"/>
      <c r="SGK743" s="226"/>
      <c r="SGL743" s="226"/>
      <c r="SGM743" s="226"/>
      <c r="SGN743" s="226"/>
      <c r="SGO743" s="226"/>
      <c r="SGP743" s="226"/>
      <c r="SGQ743" s="226"/>
      <c r="SGR743" s="226"/>
      <c r="SGS743" s="226"/>
      <c r="SGT743" s="226"/>
      <c r="SGU743" s="226"/>
      <c r="SGV743" s="226"/>
      <c r="SGW743" s="226"/>
      <c r="SGX743" s="226"/>
      <c r="SGY743" s="226"/>
      <c r="SGZ743" s="226"/>
      <c r="SHA743" s="226"/>
      <c r="SHB743" s="226"/>
      <c r="SHC743" s="226"/>
      <c r="SHD743" s="226"/>
      <c r="SHE743" s="226"/>
      <c r="SHF743" s="226"/>
      <c r="SHG743" s="226"/>
      <c r="SHH743" s="226"/>
      <c r="SHI743" s="226"/>
      <c r="SHJ743" s="226"/>
      <c r="SHK743" s="226"/>
      <c r="SHL743" s="226"/>
      <c r="SHM743" s="226"/>
      <c r="SHN743" s="226"/>
      <c r="SHO743" s="226"/>
      <c r="SHP743" s="226"/>
      <c r="SHQ743" s="226"/>
      <c r="SHR743" s="226"/>
      <c r="SHS743" s="226"/>
      <c r="SHT743" s="226"/>
      <c r="SHU743" s="226"/>
      <c r="SHV743" s="226"/>
      <c r="SHW743" s="226"/>
      <c r="SHX743" s="226"/>
      <c r="SHY743" s="226"/>
      <c r="SHZ743" s="226"/>
      <c r="SIA743" s="226"/>
      <c r="SIB743" s="226"/>
      <c r="SIC743" s="226"/>
      <c r="SID743" s="226"/>
      <c r="SIE743" s="226"/>
      <c r="SIF743" s="226"/>
      <c r="SIG743" s="226"/>
      <c r="SIH743" s="226"/>
      <c r="SII743" s="226"/>
      <c r="SIJ743" s="226"/>
      <c r="SIK743" s="226"/>
      <c r="SIL743" s="226"/>
      <c r="SIM743" s="226"/>
      <c r="SIN743" s="226"/>
      <c r="SIO743" s="226"/>
      <c r="SIP743" s="226"/>
      <c r="SIQ743" s="226"/>
      <c r="SIR743" s="226"/>
      <c r="SIS743" s="226"/>
      <c r="SIT743" s="226"/>
      <c r="SIU743" s="226"/>
      <c r="SIV743" s="226"/>
      <c r="SIW743" s="226"/>
      <c r="SIX743" s="226"/>
      <c r="SIY743" s="226"/>
      <c r="SIZ743" s="226"/>
      <c r="SJA743" s="226"/>
      <c r="SJB743" s="226"/>
      <c r="SJC743" s="226"/>
      <c r="SJD743" s="226"/>
      <c r="SJE743" s="226"/>
      <c r="SJF743" s="226"/>
      <c r="SJG743" s="226"/>
      <c r="SJH743" s="226"/>
      <c r="SJI743" s="226"/>
      <c r="SJJ743" s="226"/>
      <c r="SJK743" s="226"/>
      <c r="SJL743" s="226"/>
      <c r="SJM743" s="226"/>
      <c r="SJN743" s="226"/>
      <c r="SJO743" s="226"/>
      <c r="SJP743" s="226"/>
      <c r="SJQ743" s="226"/>
      <c r="SJR743" s="226"/>
      <c r="SJS743" s="226"/>
      <c r="SJT743" s="226"/>
      <c r="SJU743" s="226"/>
      <c r="SJV743" s="226"/>
      <c r="SJW743" s="226"/>
      <c r="SJX743" s="226"/>
      <c r="SJY743" s="226"/>
      <c r="SJZ743" s="226"/>
      <c r="SKA743" s="226"/>
      <c r="SKB743" s="226"/>
      <c r="SKC743" s="226"/>
      <c r="SKD743" s="226"/>
      <c r="SKE743" s="226"/>
      <c r="SKF743" s="226"/>
      <c r="SKG743" s="226"/>
      <c r="SKH743" s="226"/>
      <c r="SKI743" s="226"/>
      <c r="SKJ743" s="226"/>
      <c r="SKK743" s="226"/>
      <c r="SKL743" s="226"/>
      <c r="SKM743" s="226"/>
      <c r="SKN743" s="226"/>
      <c r="SKO743" s="226"/>
      <c r="SKP743" s="226"/>
      <c r="SKQ743" s="226"/>
      <c r="SKR743" s="226"/>
      <c r="SKS743" s="226"/>
      <c r="SKT743" s="226"/>
      <c r="SKU743" s="226"/>
      <c r="SKV743" s="226"/>
      <c r="SKW743" s="226"/>
      <c r="SKX743" s="226"/>
      <c r="SKY743" s="226"/>
      <c r="SKZ743" s="226"/>
      <c r="SLA743" s="226"/>
      <c r="SLB743" s="226"/>
      <c r="SLC743" s="226"/>
      <c r="SLD743" s="226"/>
      <c r="SLE743" s="226"/>
      <c r="SLF743" s="226"/>
      <c r="SLG743" s="226"/>
      <c r="SLH743" s="226"/>
      <c r="SLI743" s="226"/>
      <c r="SLJ743" s="226"/>
      <c r="SLK743" s="226"/>
      <c r="SLL743" s="226"/>
      <c r="SLM743" s="226"/>
      <c r="SLN743" s="226"/>
      <c r="SLO743" s="226"/>
      <c r="SLP743" s="226"/>
      <c r="SLQ743" s="226"/>
      <c r="SLR743" s="226"/>
      <c r="SLS743" s="226"/>
      <c r="SLT743" s="226"/>
      <c r="SLU743" s="226"/>
      <c r="SLV743" s="226"/>
      <c r="SLW743" s="226"/>
      <c r="SLX743" s="226"/>
      <c r="SLY743" s="226"/>
      <c r="SLZ743" s="226"/>
      <c r="SMA743" s="226"/>
      <c r="SMB743" s="226"/>
      <c r="SMC743" s="226"/>
      <c r="SMD743" s="226"/>
      <c r="SME743" s="226"/>
      <c r="SMF743" s="226"/>
      <c r="SMG743" s="226"/>
      <c r="SMH743" s="226"/>
      <c r="SMI743" s="226"/>
      <c r="SMJ743" s="226"/>
      <c r="SMK743" s="226"/>
      <c r="SML743" s="226"/>
      <c r="SMM743" s="226"/>
      <c r="SMN743" s="226"/>
      <c r="SMO743" s="226"/>
      <c r="SMP743" s="226"/>
      <c r="SMQ743" s="226"/>
      <c r="SMR743" s="226"/>
      <c r="SMS743" s="226"/>
      <c r="SMT743" s="226"/>
      <c r="SMU743" s="226"/>
      <c r="SMV743" s="226"/>
      <c r="SMW743" s="226"/>
      <c r="SMX743" s="226"/>
      <c r="SMY743" s="226"/>
      <c r="SMZ743" s="226"/>
      <c r="SNA743" s="226"/>
      <c r="SNB743" s="226"/>
      <c r="SNC743" s="226"/>
      <c r="SND743" s="226"/>
      <c r="SNE743" s="226"/>
      <c r="SNF743" s="226"/>
      <c r="SNG743" s="226"/>
      <c r="SNH743" s="226"/>
      <c r="SNI743" s="226"/>
      <c r="SNJ743" s="226"/>
      <c r="SNK743" s="226"/>
      <c r="SNL743" s="226"/>
      <c r="SNM743" s="226"/>
      <c r="SNN743" s="226"/>
      <c r="SNO743" s="226"/>
      <c r="SNP743" s="226"/>
      <c r="SNQ743" s="226"/>
      <c r="SNR743" s="226"/>
      <c r="SNS743" s="226"/>
      <c r="SNT743" s="226"/>
      <c r="SNU743" s="226"/>
      <c r="SNV743" s="226"/>
      <c r="SNW743" s="226"/>
      <c r="SNX743" s="226"/>
      <c r="SNY743" s="226"/>
      <c r="SNZ743" s="226"/>
      <c r="SOA743" s="226"/>
      <c r="SOB743" s="226"/>
      <c r="SOC743" s="226"/>
      <c r="SOD743" s="226"/>
      <c r="SOE743" s="226"/>
      <c r="SOF743" s="226"/>
      <c r="SOG743" s="226"/>
      <c r="SOH743" s="226"/>
      <c r="SOI743" s="226"/>
      <c r="SOJ743" s="226"/>
      <c r="SOK743" s="226"/>
      <c r="SOL743" s="226"/>
      <c r="SOM743" s="226"/>
      <c r="SON743" s="226"/>
      <c r="SOO743" s="226"/>
      <c r="SOP743" s="226"/>
      <c r="SOQ743" s="226"/>
      <c r="SOR743" s="226"/>
      <c r="SOS743" s="226"/>
      <c r="SOT743" s="226"/>
      <c r="SOU743" s="226"/>
      <c r="SOV743" s="226"/>
      <c r="SOW743" s="226"/>
      <c r="SOX743" s="226"/>
      <c r="SOY743" s="226"/>
      <c r="SOZ743" s="226"/>
      <c r="SPA743" s="226"/>
      <c r="SPB743" s="226"/>
      <c r="SPC743" s="226"/>
      <c r="SPD743" s="226"/>
      <c r="SPE743" s="226"/>
      <c r="SPF743" s="226"/>
      <c r="SPG743" s="226"/>
      <c r="SPH743" s="226"/>
      <c r="SPI743" s="226"/>
      <c r="SPJ743" s="226"/>
      <c r="SPK743" s="226"/>
      <c r="SPL743" s="226"/>
      <c r="SPM743" s="226"/>
      <c r="SPN743" s="226"/>
      <c r="SPO743" s="226"/>
      <c r="SPP743" s="226"/>
      <c r="SPQ743" s="226"/>
      <c r="SPR743" s="226"/>
      <c r="SPS743" s="226"/>
      <c r="SPT743" s="226"/>
      <c r="SPU743" s="226"/>
      <c r="SPV743" s="226"/>
      <c r="SPW743" s="226"/>
      <c r="SPX743" s="226"/>
      <c r="SPY743" s="226"/>
      <c r="SPZ743" s="226"/>
      <c r="SQA743" s="226"/>
      <c r="SQB743" s="226"/>
      <c r="SQC743" s="226"/>
      <c r="SQD743" s="226"/>
      <c r="SQE743" s="226"/>
      <c r="SQF743" s="226"/>
      <c r="SQG743" s="226"/>
      <c r="SQH743" s="226"/>
      <c r="SQI743" s="226"/>
      <c r="SQJ743" s="226"/>
      <c r="SQK743" s="226"/>
      <c r="SQL743" s="226"/>
      <c r="SQM743" s="226"/>
      <c r="SQN743" s="226"/>
      <c r="SQO743" s="226"/>
      <c r="SQP743" s="226"/>
      <c r="SQQ743" s="226"/>
      <c r="SQR743" s="226"/>
      <c r="SQS743" s="226"/>
      <c r="SQT743" s="226"/>
      <c r="SQU743" s="226"/>
      <c r="SQV743" s="226"/>
      <c r="SQW743" s="226"/>
      <c r="SQX743" s="226"/>
      <c r="SQY743" s="226"/>
      <c r="SQZ743" s="226"/>
      <c r="SRA743" s="226"/>
      <c r="SRB743" s="226"/>
      <c r="SRC743" s="226"/>
      <c r="SRD743" s="226"/>
      <c r="SRE743" s="226"/>
      <c r="SRF743" s="226"/>
      <c r="SRG743" s="226"/>
      <c r="SRH743" s="226"/>
      <c r="SRI743" s="226"/>
      <c r="SRJ743" s="226"/>
      <c r="SRK743" s="226"/>
      <c r="SRL743" s="226"/>
      <c r="SRM743" s="226"/>
      <c r="SRN743" s="226"/>
      <c r="SRO743" s="226"/>
      <c r="SRP743" s="226"/>
      <c r="SRQ743" s="226"/>
      <c r="SRR743" s="226"/>
      <c r="SRS743" s="226"/>
      <c r="SRT743" s="226"/>
      <c r="SRU743" s="226"/>
      <c r="SRV743" s="226"/>
      <c r="SRW743" s="226"/>
      <c r="SRX743" s="226"/>
      <c r="SRY743" s="226"/>
      <c r="SRZ743" s="226"/>
      <c r="SSA743" s="226"/>
      <c r="SSB743" s="226"/>
      <c r="SSC743" s="226"/>
      <c r="SSD743" s="226"/>
      <c r="SSE743" s="226"/>
      <c r="SSF743" s="226"/>
      <c r="SSG743" s="226"/>
      <c r="SSH743" s="226"/>
      <c r="SSI743" s="226"/>
      <c r="SSJ743" s="226"/>
      <c r="SSK743" s="226"/>
      <c r="SSL743" s="226"/>
      <c r="SSM743" s="226"/>
      <c r="SSN743" s="226"/>
      <c r="SSO743" s="226"/>
      <c r="SSP743" s="226"/>
      <c r="SSQ743" s="226"/>
      <c r="SSR743" s="226"/>
      <c r="SSS743" s="226"/>
      <c r="SST743" s="226"/>
      <c r="SSU743" s="226"/>
      <c r="SSV743" s="226"/>
      <c r="SSW743" s="226"/>
      <c r="SSX743" s="226"/>
      <c r="SSY743" s="226"/>
      <c r="SSZ743" s="226"/>
      <c r="STA743" s="226"/>
      <c r="STB743" s="226"/>
      <c r="STC743" s="226"/>
      <c r="STD743" s="226"/>
      <c r="STE743" s="226"/>
      <c r="STF743" s="226"/>
      <c r="STG743" s="226"/>
      <c r="STH743" s="226"/>
      <c r="STI743" s="226"/>
      <c r="STJ743" s="226"/>
      <c r="STK743" s="226"/>
      <c r="STL743" s="226"/>
      <c r="STM743" s="226"/>
      <c r="STN743" s="226"/>
      <c r="STO743" s="226"/>
      <c r="STP743" s="226"/>
      <c r="STQ743" s="226"/>
      <c r="STR743" s="226"/>
      <c r="STS743" s="226"/>
      <c r="STT743" s="226"/>
      <c r="STU743" s="226"/>
      <c r="STV743" s="226"/>
      <c r="STW743" s="226"/>
      <c r="STX743" s="226"/>
      <c r="STY743" s="226"/>
      <c r="STZ743" s="226"/>
      <c r="SUA743" s="226"/>
      <c r="SUB743" s="226"/>
      <c r="SUC743" s="226"/>
      <c r="SUD743" s="226"/>
      <c r="SUE743" s="226"/>
      <c r="SUF743" s="226"/>
      <c r="SUG743" s="226"/>
      <c r="SUH743" s="226"/>
      <c r="SUI743" s="226"/>
      <c r="SUJ743" s="226"/>
      <c r="SUK743" s="226"/>
      <c r="SUL743" s="226"/>
      <c r="SUM743" s="226"/>
      <c r="SUN743" s="226"/>
      <c r="SUO743" s="226"/>
      <c r="SUP743" s="226"/>
      <c r="SUQ743" s="226"/>
      <c r="SUR743" s="226"/>
      <c r="SUS743" s="226"/>
      <c r="SUT743" s="226"/>
      <c r="SUU743" s="226"/>
      <c r="SUV743" s="226"/>
      <c r="SUW743" s="226"/>
      <c r="SUX743" s="226"/>
      <c r="SUY743" s="226"/>
      <c r="SUZ743" s="226"/>
      <c r="SVA743" s="226"/>
      <c r="SVB743" s="226"/>
      <c r="SVC743" s="226"/>
      <c r="SVD743" s="226"/>
      <c r="SVE743" s="226"/>
      <c r="SVF743" s="226"/>
      <c r="SVG743" s="226"/>
      <c r="SVH743" s="226"/>
      <c r="SVI743" s="226"/>
      <c r="SVJ743" s="226"/>
      <c r="SVK743" s="226"/>
      <c r="SVL743" s="226"/>
      <c r="SVM743" s="226"/>
      <c r="SVN743" s="226"/>
      <c r="SVO743" s="226"/>
      <c r="SVP743" s="226"/>
      <c r="SVQ743" s="226"/>
      <c r="SVR743" s="226"/>
      <c r="SVS743" s="226"/>
      <c r="SVT743" s="226"/>
      <c r="SVU743" s="226"/>
      <c r="SVV743" s="226"/>
      <c r="SVW743" s="226"/>
      <c r="SVX743" s="226"/>
      <c r="SVY743" s="226"/>
      <c r="SVZ743" s="226"/>
      <c r="SWA743" s="226"/>
      <c r="SWB743" s="226"/>
      <c r="SWC743" s="226"/>
      <c r="SWD743" s="226"/>
      <c r="SWE743" s="226"/>
      <c r="SWF743" s="226"/>
      <c r="SWG743" s="226"/>
      <c r="SWH743" s="226"/>
      <c r="SWI743" s="226"/>
      <c r="SWJ743" s="226"/>
      <c r="SWK743" s="226"/>
      <c r="SWL743" s="226"/>
      <c r="SWM743" s="226"/>
      <c r="SWN743" s="226"/>
      <c r="SWO743" s="226"/>
      <c r="SWP743" s="226"/>
      <c r="SWQ743" s="226"/>
      <c r="SWR743" s="226"/>
      <c r="SWS743" s="226"/>
      <c r="SWT743" s="226"/>
      <c r="SWU743" s="226"/>
      <c r="SWV743" s="226"/>
      <c r="SWW743" s="226"/>
      <c r="SWX743" s="226"/>
      <c r="SWY743" s="226"/>
      <c r="SWZ743" s="226"/>
      <c r="SXA743" s="226"/>
      <c r="SXB743" s="226"/>
      <c r="SXC743" s="226"/>
      <c r="SXD743" s="226"/>
      <c r="SXE743" s="226"/>
      <c r="SXF743" s="226"/>
      <c r="SXG743" s="226"/>
      <c r="SXH743" s="226"/>
      <c r="SXI743" s="226"/>
      <c r="SXJ743" s="226"/>
      <c r="SXK743" s="226"/>
      <c r="SXL743" s="226"/>
      <c r="SXM743" s="226"/>
      <c r="SXN743" s="226"/>
      <c r="SXO743" s="226"/>
      <c r="SXP743" s="226"/>
      <c r="SXQ743" s="226"/>
      <c r="SXR743" s="226"/>
      <c r="SXS743" s="226"/>
      <c r="SXT743" s="226"/>
      <c r="SXU743" s="226"/>
      <c r="SXV743" s="226"/>
      <c r="SXW743" s="226"/>
      <c r="SXX743" s="226"/>
      <c r="SXY743" s="226"/>
      <c r="SXZ743" s="226"/>
      <c r="SYA743" s="226"/>
      <c r="SYB743" s="226"/>
      <c r="SYC743" s="226"/>
      <c r="SYD743" s="226"/>
      <c r="SYE743" s="226"/>
      <c r="SYF743" s="226"/>
      <c r="SYG743" s="226"/>
      <c r="SYH743" s="226"/>
      <c r="SYI743" s="226"/>
      <c r="SYJ743" s="226"/>
      <c r="SYK743" s="226"/>
      <c r="SYL743" s="226"/>
      <c r="SYM743" s="226"/>
      <c r="SYN743" s="226"/>
      <c r="SYO743" s="226"/>
      <c r="SYP743" s="226"/>
      <c r="SYQ743" s="226"/>
      <c r="SYR743" s="226"/>
      <c r="SYS743" s="226"/>
      <c r="SYT743" s="226"/>
      <c r="SYU743" s="226"/>
      <c r="SYV743" s="226"/>
      <c r="SYW743" s="226"/>
      <c r="SYX743" s="226"/>
      <c r="SYY743" s="226"/>
      <c r="SYZ743" s="226"/>
      <c r="SZA743" s="226"/>
      <c r="SZB743" s="226"/>
      <c r="SZC743" s="226"/>
      <c r="SZD743" s="226"/>
      <c r="SZE743" s="226"/>
      <c r="SZF743" s="226"/>
      <c r="SZG743" s="226"/>
      <c r="SZH743" s="226"/>
      <c r="SZI743" s="226"/>
      <c r="SZJ743" s="226"/>
      <c r="SZK743" s="226"/>
      <c r="SZL743" s="226"/>
      <c r="SZM743" s="226"/>
      <c r="SZN743" s="226"/>
      <c r="SZO743" s="226"/>
      <c r="SZP743" s="226"/>
      <c r="SZQ743" s="226"/>
      <c r="SZR743" s="226"/>
      <c r="SZS743" s="226"/>
      <c r="SZT743" s="226"/>
      <c r="SZU743" s="226"/>
      <c r="SZV743" s="226"/>
      <c r="SZW743" s="226"/>
      <c r="SZX743" s="226"/>
      <c r="SZY743" s="226"/>
      <c r="SZZ743" s="226"/>
      <c r="TAA743" s="226"/>
      <c r="TAB743" s="226"/>
      <c r="TAC743" s="226"/>
      <c r="TAD743" s="226"/>
      <c r="TAE743" s="226"/>
      <c r="TAF743" s="226"/>
      <c r="TAG743" s="226"/>
      <c r="TAH743" s="226"/>
      <c r="TAI743" s="226"/>
      <c r="TAJ743" s="226"/>
      <c r="TAK743" s="226"/>
      <c r="TAL743" s="226"/>
      <c r="TAM743" s="226"/>
      <c r="TAN743" s="226"/>
      <c r="TAO743" s="226"/>
      <c r="TAP743" s="226"/>
      <c r="TAQ743" s="226"/>
      <c r="TAR743" s="226"/>
      <c r="TAS743" s="226"/>
      <c r="TAT743" s="226"/>
      <c r="TAU743" s="226"/>
      <c r="TAV743" s="226"/>
      <c r="TAW743" s="226"/>
      <c r="TAX743" s="226"/>
      <c r="TAY743" s="226"/>
      <c r="TAZ743" s="226"/>
      <c r="TBA743" s="226"/>
      <c r="TBB743" s="226"/>
      <c r="TBC743" s="226"/>
      <c r="TBD743" s="226"/>
      <c r="TBE743" s="226"/>
      <c r="TBF743" s="226"/>
      <c r="TBG743" s="226"/>
      <c r="TBH743" s="226"/>
      <c r="TBI743" s="226"/>
      <c r="TBJ743" s="226"/>
      <c r="TBK743" s="226"/>
      <c r="TBL743" s="226"/>
      <c r="TBM743" s="226"/>
      <c r="TBN743" s="226"/>
      <c r="TBO743" s="226"/>
      <c r="TBP743" s="226"/>
      <c r="TBQ743" s="226"/>
      <c r="TBR743" s="226"/>
      <c r="TBS743" s="226"/>
      <c r="TBT743" s="226"/>
      <c r="TBU743" s="226"/>
      <c r="TBV743" s="226"/>
      <c r="TBW743" s="226"/>
      <c r="TBX743" s="226"/>
      <c r="TBY743" s="226"/>
      <c r="TBZ743" s="226"/>
      <c r="TCA743" s="226"/>
      <c r="TCB743" s="226"/>
      <c r="TCC743" s="226"/>
      <c r="TCD743" s="226"/>
      <c r="TCE743" s="226"/>
      <c r="TCF743" s="226"/>
      <c r="TCG743" s="226"/>
      <c r="TCH743" s="226"/>
      <c r="TCI743" s="226"/>
      <c r="TCJ743" s="226"/>
      <c r="TCK743" s="226"/>
      <c r="TCL743" s="226"/>
      <c r="TCM743" s="226"/>
      <c r="TCN743" s="226"/>
      <c r="TCO743" s="226"/>
      <c r="TCP743" s="226"/>
      <c r="TCQ743" s="226"/>
      <c r="TCR743" s="226"/>
      <c r="TCS743" s="226"/>
      <c r="TCT743" s="226"/>
      <c r="TCU743" s="226"/>
      <c r="TCV743" s="226"/>
      <c r="TCW743" s="226"/>
      <c r="TCX743" s="226"/>
      <c r="TCY743" s="226"/>
      <c r="TCZ743" s="226"/>
      <c r="TDA743" s="226"/>
      <c r="TDB743" s="226"/>
      <c r="TDC743" s="226"/>
      <c r="TDD743" s="226"/>
      <c r="TDE743" s="226"/>
      <c r="TDF743" s="226"/>
      <c r="TDG743" s="226"/>
      <c r="TDH743" s="226"/>
      <c r="TDI743" s="226"/>
      <c r="TDJ743" s="226"/>
      <c r="TDK743" s="226"/>
      <c r="TDL743" s="226"/>
      <c r="TDM743" s="226"/>
      <c r="TDN743" s="226"/>
      <c r="TDO743" s="226"/>
      <c r="TDP743" s="226"/>
      <c r="TDQ743" s="226"/>
      <c r="TDR743" s="226"/>
      <c r="TDS743" s="226"/>
      <c r="TDT743" s="226"/>
      <c r="TDU743" s="226"/>
      <c r="TDV743" s="226"/>
      <c r="TDW743" s="226"/>
      <c r="TDX743" s="226"/>
      <c r="TDY743" s="226"/>
      <c r="TDZ743" s="226"/>
      <c r="TEA743" s="226"/>
      <c r="TEB743" s="226"/>
      <c r="TEC743" s="226"/>
      <c r="TED743" s="226"/>
      <c r="TEE743" s="226"/>
      <c r="TEF743" s="226"/>
      <c r="TEG743" s="226"/>
      <c r="TEH743" s="226"/>
      <c r="TEI743" s="226"/>
      <c r="TEJ743" s="226"/>
      <c r="TEK743" s="226"/>
      <c r="TEL743" s="226"/>
      <c r="TEM743" s="226"/>
      <c r="TEN743" s="226"/>
      <c r="TEO743" s="226"/>
      <c r="TEP743" s="226"/>
      <c r="TEQ743" s="226"/>
      <c r="TER743" s="226"/>
      <c r="TES743" s="226"/>
      <c r="TET743" s="226"/>
      <c r="TEU743" s="226"/>
      <c r="TEV743" s="226"/>
      <c r="TEW743" s="226"/>
      <c r="TEX743" s="226"/>
      <c r="TEY743" s="226"/>
      <c r="TEZ743" s="226"/>
      <c r="TFA743" s="226"/>
      <c r="TFB743" s="226"/>
      <c r="TFC743" s="226"/>
      <c r="TFD743" s="226"/>
      <c r="TFE743" s="226"/>
      <c r="TFF743" s="226"/>
      <c r="TFG743" s="226"/>
      <c r="TFH743" s="226"/>
      <c r="TFI743" s="226"/>
      <c r="TFJ743" s="226"/>
      <c r="TFK743" s="226"/>
      <c r="TFL743" s="226"/>
      <c r="TFM743" s="226"/>
      <c r="TFN743" s="226"/>
      <c r="TFO743" s="226"/>
      <c r="TFP743" s="226"/>
      <c r="TFQ743" s="226"/>
      <c r="TFR743" s="226"/>
      <c r="TFS743" s="226"/>
      <c r="TFT743" s="226"/>
      <c r="TFU743" s="226"/>
      <c r="TFV743" s="226"/>
      <c r="TFW743" s="226"/>
      <c r="TFX743" s="226"/>
      <c r="TFY743" s="226"/>
      <c r="TFZ743" s="226"/>
      <c r="TGA743" s="226"/>
      <c r="TGB743" s="226"/>
      <c r="TGC743" s="226"/>
      <c r="TGD743" s="226"/>
      <c r="TGE743" s="226"/>
      <c r="TGF743" s="226"/>
      <c r="TGG743" s="226"/>
      <c r="TGH743" s="226"/>
      <c r="TGI743" s="226"/>
      <c r="TGJ743" s="226"/>
      <c r="TGK743" s="226"/>
      <c r="TGL743" s="226"/>
      <c r="TGM743" s="226"/>
      <c r="TGN743" s="226"/>
      <c r="TGO743" s="226"/>
      <c r="TGP743" s="226"/>
      <c r="TGQ743" s="226"/>
      <c r="TGR743" s="226"/>
      <c r="TGS743" s="226"/>
      <c r="TGT743" s="226"/>
      <c r="TGU743" s="226"/>
      <c r="TGV743" s="226"/>
      <c r="TGW743" s="226"/>
      <c r="TGX743" s="226"/>
      <c r="TGY743" s="226"/>
      <c r="TGZ743" s="226"/>
      <c r="THA743" s="226"/>
      <c r="THB743" s="226"/>
      <c r="THC743" s="226"/>
      <c r="THD743" s="226"/>
      <c r="THE743" s="226"/>
      <c r="THF743" s="226"/>
      <c r="THG743" s="226"/>
      <c r="THH743" s="226"/>
      <c r="THI743" s="226"/>
      <c r="THJ743" s="226"/>
      <c r="THK743" s="226"/>
      <c r="THL743" s="226"/>
      <c r="THM743" s="226"/>
      <c r="THN743" s="226"/>
      <c r="THO743" s="226"/>
      <c r="THP743" s="226"/>
      <c r="THQ743" s="226"/>
      <c r="THR743" s="226"/>
      <c r="THS743" s="226"/>
      <c r="THT743" s="226"/>
      <c r="THU743" s="226"/>
      <c r="THV743" s="226"/>
      <c r="THW743" s="226"/>
      <c r="THX743" s="226"/>
      <c r="THY743" s="226"/>
      <c r="THZ743" s="226"/>
      <c r="TIA743" s="226"/>
      <c r="TIB743" s="226"/>
      <c r="TIC743" s="226"/>
      <c r="TID743" s="226"/>
      <c r="TIE743" s="226"/>
      <c r="TIF743" s="226"/>
      <c r="TIG743" s="226"/>
      <c r="TIH743" s="226"/>
      <c r="TII743" s="226"/>
      <c r="TIJ743" s="226"/>
      <c r="TIK743" s="226"/>
      <c r="TIL743" s="226"/>
      <c r="TIM743" s="226"/>
      <c r="TIN743" s="226"/>
      <c r="TIO743" s="226"/>
      <c r="TIP743" s="226"/>
      <c r="TIQ743" s="226"/>
      <c r="TIR743" s="226"/>
      <c r="TIS743" s="226"/>
      <c r="TIT743" s="226"/>
      <c r="TIU743" s="226"/>
      <c r="TIV743" s="226"/>
      <c r="TIW743" s="226"/>
      <c r="TIX743" s="226"/>
      <c r="TIY743" s="226"/>
      <c r="TIZ743" s="226"/>
      <c r="TJA743" s="226"/>
      <c r="TJB743" s="226"/>
      <c r="TJC743" s="226"/>
      <c r="TJD743" s="226"/>
      <c r="TJE743" s="226"/>
      <c r="TJF743" s="226"/>
      <c r="TJG743" s="226"/>
      <c r="TJH743" s="226"/>
      <c r="TJI743" s="226"/>
      <c r="TJJ743" s="226"/>
      <c r="TJK743" s="226"/>
      <c r="TJL743" s="226"/>
      <c r="TJM743" s="226"/>
      <c r="TJN743" s="226"/>
      <c r="TJO743" s="226"/>
      <c r="TJP743" s="226"/>
      <c r="TJQ743" s="226"/>
      <c r="TJR743" s="226"/>
      <c r="TJS743" s="226"/>
      <c r="TJT743" s="226"/>
      <c r="TJU743" s="226"/>
      <c r="TJV743" s="226"/>
      <c r="TJW743" s="226"/>
      <c r="TJX743" s="226"/>
      <c r="TJY743" s="226"/>
      <c r="TJZ743" s="226"/>
      <c r="TKA743" s="226"/>
      <c r="TKB743" s="226"/>
      <c r="TKC743" s="226"/>
      <c r="TKD743" s="226"/>
      <c r="TKE743" s="226"/>
      <c r="TKF743" s="226"/>
      <c r="TKG743" s="226"/>
      <c r="TKH743" s="226"/>
      <c r="TKI743" s="226"/>
      <c r="TKJ743" s="226"/>
      <c r="TKK743" s="226"/>
      <c r="TKL743" s="226"/>
      <c r="TKM743" s="226"/>
      <c r="TKN743" s="226"/>
      <c r="TKO743" s="226"/>
      <c r="TKP743" s="226"/>
      <c r="TKQ743" s="226"/>
      <c r="TKR743" s="226"/>
      <c r="TKS743" s="226"/>
      <c r="TKT743" s="226"/>
      <c r="TKU743" s="226"/>
      <c r="TKV743" s="226"/>
      <c r="TKW743" s="226"/>
      <c r="TKX743" s="226"/>
      <c r="TKY743" s="226"/>
      <c r="TKZ743" s="226"/>
      <c r="TLA743" s="226"/>
      <c r="TLB743" s="226"/>
      <c r="TLC743" s="226"/>
      <c r="TLD743" s="226"/>
      <c r="TLE743" s="226"/>
      <c r="TLF743" s="226"/>
      <c r="TLG743" s="226"/>
      <c r="TLH743" s="226"/>
      <c r="TLI743" s="226"/>
      <c r="TLJ743" s="226"/>
      <c r="TLK743" s="226"/>
      <c r="TLL743" s="226"/>
      <c r="TLM743" s="226"/>
      <c r="TLN743" s="226"/>
      <c r="TLO743" s="226"/>
      <c r="TLP743" s="226"/>
      <c r="TLQ743" s="226"/>
      <c r="TLR743" s="226"/>
      <c r="TLS743" s="226"/>
      <c r="TLT743" s="226"/>
      <c r="TLU743" s="226"/>
      <c r="TLV743" s="226"/>
      <c r="TLW743" s="226"/>
      <c r="TLX743" s="226"/>
      <c r="TLY743" s="226"/>
      <c r="TLZ743" s="226"/>
      <c r="TMA743" s="226"/>
      <c r="TMB743" s="226"/>
      <c r="TMC743" s="226"/>
      <c r="TMD743" s="226"/>
      <c r="TME743" s="226"/>
      <c r="TMF743" s="226"/>
      <c r="TMG743" s="226"/>
      <c r="TMH743" s="226"/>
      <c r="TMI743" s="226"/>
      <c r="TMJ743" s="226"/>
      <c r="TMK743" s="226"/>
      <c r="TML743" s="226"/>
      <c r="TMM743" s="226"/>
      <c r="TMN743" s="226"/>
      <c r="TMO743" s="226"/>
      <c r="TMP743" s="226"/>
      <c r="TMQ743" s="226"/>
      <c r="TMR743" s="226"/>
      <c r="TMS743" s="226"/>
      <c r="TMT743" s="226"/>
      <c r="TMU743" s="226"/>
      <c r="TMV743" s="226"/>
      <c r="TMW743" s="226"/>
      <c r="TMX743" s="226"/>
      <c r="TMY743" s="226"/>
      <c r="TMZ743" s="226"/>
      <c r="TNA743" s="226"/>
      <c r="TNB743" s="226"/>
      <c r="TNC743" s="226"/>
      <c r="TND743" s="226"/>
      <c r="TNE743" s="226"/>
      <c r="TNF743" s="226"/>
      <c r="TNG743" s="226"/>
      <c r="TNH743" s="226"/>
      <c r="TNI743" s="226"/>
      <c r="TNJ743" s="226"/>
      <c r="TNK743" s="226"/>
      <c r="TNL743" s="226"/>
      <c r="TNM743" s="226"/>
      <c r="TNN743" s="226"/>
      <c r="TNO743" s="226"/>
      <c r="TNP743" s="226"/>
      <c r="TNQ743" s="226"/>
      <c r="TNR743" s="226"/>
      <c r="TNS743" s="226"/>
      <c r="TNT743" s="226"/>
      <c r="TNU743" s="226"/>
      <c r="TNV743" s="226"/>
      <c r="TNW743" s="226"/>
      <c r="TNX743" s="226"/>
      <c r="TNY743" s="226"/>
      <c r="TNZ743" s="226"/>
      <c r="TOA743" s="226"/>
      <c r="TOB743" s="226"/>
      <c r="TOC743" s="226"/>
      <c r="TOD743" s="226"/>
      <c r="TOE743" s="226"/>
      <c r="TOF743" s="226"/>
      <c r="TOG743" s="226"/>
      <c r="TOH743" s="226"/>
      <c r="TOI743" s="226"/>
      <c r="TOJ743" s="226"/>
      <c r="TOK743" s="226"/>
      <c r="TOL743" s="226"/>
      <c r="TOM743" s="226"/>
      <c r="TON743" s="226"/>
      <c r="TOO743" s="226"/>
      <c r="TOP743" s="226"/>
      <c r="TOQ743" s="226"/>
      <c r="TOR743" s="226"/>
      <c r="TOS743" s="226"/>
      <c r="TOT743" s="226"/>
      <c r="TOU743" s="226"/>
      <c r="TOV743" s="226"/>
      <c r="TOW743" s="226"/>
      <c r="TOX743" s="226"/>
      <c r="TOY743" s="226"/>
      <c r="TOZ743" s="226"/>
      <c r="TPA743" s="226"/>
      <c r="TPB743" s="226"/>
      <c r="TPC743" s="226"/>
      <c r="TPD743" s="226"/>
      <c r="TPE743" s="226"/>
      <c r="TPF743" s="226"/>
      <c r="TPG743" s="226"/>
      <c r="TPH743" s="226"/>
      <c r="TPI743" s="226"/>
      <c r="TPJ743" s="226"/>
      <c r="TPK743" s="226"/>
      <c r="TPL743" s="226"/>
      <c r="TPM743" s="226"/>
      <c r="TPN743" s="226"/>
      <c r="TPO743" s="226"/>
      <c r="TPP743" s="226"/>
      <c r="TPQ743" s="226"/>
      <c r="TPR743" s="226"/>
      <c r="TPS743" s="226"/>
      <c r="TPT743" s="226"/>
      <c r="TPU743" s="226"/>
      <c r="TPV743" s="226"/>
      <c r="TPW743" s="226"/>
      <c r="TPX743" s="226"/>
      <c r="TPY743" s="226"/>
      <c r="TPZ743" s="226"/>
      <c r="TQA743" s="226"/>
      <c r="TQB743" s="226"/>
      <c r="TQC743" s="226"/>
      <c r="TQD743" s="226"/>
      <c r="TQE743" s="226"/>
      <c r="TQF743" s="226"/>
      <c r="TQG743" s="226"/>
      <c r="TQH743" s="226"/>
      <c r="TQI743" s="226"/>
      <c r="TQJ743" s="226"/>
      <c r="TQK743" s="226"/>
      <c r="TQL743" s="226"/>
      <c r="TQM743" s="226"/>
      <c r="TQN743" s="226"/>
      <c r="TQO743" s="226"/>
      <c r="TQP743" s="226"/>
      <c r="TQQ743" s="226"/>
      <c r="TQR743" s="226"/>
      <c r="TQS743" s="226"/>
      <c r="TQT743" s="226"/>
      <c r="TQU743" s="226"/>
      <c r="TQV743" s="226"/>
      <c r="TQW743" s="226"/>
      <c r="TQX743" s="226"/>
      <c r="TQY743" s="226"/>
      <c r="TQZ743" s="226"/>
      <c r="TRA743" s="226"/>
      <c r="TRB743" s="226"/>
      <c r="TRC743" s="226"/>
      <c r="TRD743" s="226"/>
      <c r="TRE743" s="226"/>
      <c r="TRF743" s="226"/>
      <c r="TRG743" s="226"/>
      <c r="TRH743" s="226"/>
      <c r="TRI743" s="226"/>
      <c r="TRJ743" s="226"/>
      <c r="TRK743" s="226"/>
      <c r="TRL743" s="226"/>
      <c r="TRM743" s="226"/>
      <c r="TRN743" s="226"/>
      <c r="TRO743" s="226"/>
      <c r="TRP743" s="226"/>
      <c r="TRQ743" s="226"/>
      <c r="TRR743" s="226"/>
      <c r="TRS743" s="226"/>
      <c r="TRT743" s="226"/>
      <c r="TRU743" s="226"/>
      <c r="TRV743" s="226"/>
      <c r="TRW743" s="226"/>
      <c r="TRX743" s="226"/>
      <c r="TRY743" s="226"/>
      <c r="TRZ743" s="226"/>
      <c r="TSA743" s="226"/>
      <c r="TSB743" s="226"/>
      <c r="TSC743" s="226"/>
      <c r="TSD743" s="226"/>
      <c r="TSE743" s="226"/>
      <c r="TSF743" s="226"/>
      <c r="TSG743" s="226"/>
      <c r="TSH743" s="226"/>
      <c r="TSI743" s="226"/>
      <c r="TSJ743" s="226"/>
      <c r="TSK743" s="226"/>
      <c r="TSL743" s="226"/>
      <c r="TSM743" s="226"/>
      <c r="TSN743" s="226"/>
      <c r="TSO743" s="226"/>
      <c r="TSP743" s="226"/>
      <c r="TSQ743" s="226"/>
      <c r="TSR743" s="226"/>
      <c r="TSS743" s="226"/>
      <c r="TST743" s="226"/>
      <c r="TSU743" s="226"/>
      <c r="TSV743" s="226"/>
      <c r="TSW743" s="226"/>
      <c r="TSX743" s="226"/>
      <c r="TSY743" s="226"/>
      <c r="TSZ743" s="226"/>
      <c r="TTA743" s="226"/>
      <c r="TTB743" s="226"/>
      <c r="TTC743" s="226"/>
      <c r="TTD743" s="226"/>
      <c r="TTE743" s="226"/>
      <c r="TTF743" s="226"/>
      <c r="TTG743" s="226"/>
      <c r="TTH743" s="226"/>
      <c r="TTI743" s="226"/>
      <c r="TTJ743" s="226"/>
      <c r="TTK743" s="226"/>
      <c r="TTL743" s="226"/>
      <c r="TTM743" s="226"/>
      <c r="TTN743" s="226"/>
      <c r="TTO743" s="226"/>
      <c r="TTP743" s="226"/>
      <c r="TTQ743" s="226"/>
      <c r="TTR743" s="226"/>
      <c r="TTS743" s="226"/>
      <c r="TTT743" s="226"/>
      <c r="TTU743" s="226"/>
      <c r="TTV743" s="226"/>
      <c r="TTW743" s="226"/>
      <c r="TTX743" s="226"/>
      <c r="TTY743" s="226"/>
      <c r="TTZ743" s="226"/>
      <c r="TUA743" s="226"/>
      <c r="TUB743" s="226"/>
      <c r="TUC743" s="226"/>
      <c r="TUD743" s="226"/>
      <c r="TUE743" s="226"/>
      <c r="TUF743" s="226"/>
      <c r="TUG743" s="226"/>
      <c r="TUH743" s="226"/>
      <c r="TUI743" s="226"/>
      <c r="TUJ743" s="226"/>
      <c r="TUK743" s="226"/>
      <c r="TUL743" s="226"/>
      <c r="TUM743" s="226"/>
      <c r="TUN743" s="226"/>
      <c r="TUO743" s="226"/>
      <c r="TUP743" s="226"/>
      <c r="TUQ743" s="226"/>
      <c r="TUR743" s="226"/>
      <c r="TUS743" s="226"/>
      <c r="TUT743" s="226"/>
      <c r="TUU743" s="226"/>
      <c r="TUV743" s="226"/>
      <c r="TUW743" s="226"/>
      <c r="TUX743" s="226"/>
      <c r="TUY743" s="226"/>
      <c r="TUZ743" s="226"/>
      <c r="TVA743" s="226"/>
      <c r="TVB743" s="226"/>
      <c r="TVC743" s="226"/>
      <c r="TVD743" s="226"/>
      <c r="TVE743" s="226"/>
      <c r="TVF743" s="226"/>
      <c r="TVG743" s="226"/>
      <c r="TVH743" s="226"/>
      <c r="TVI743" s="226"/>
      <c r="TVJ743" s="226"/>
      <c r="TVK743" s="226"/>
      <c r="TVL743" s="226"/>
      <c r="TVM743" s="226"/>
      <c r="TVN743" s="226"/>
      <c r="TVO743" s="226"/>
      <c r="TVP743" s="226"/>
      <c r="TVQ743" s="226"/>
      <c r="TVR743" s="226"/>
      <c r="TVS743" s="226"/>
      <c r="TVT743" s="226"/>
      <c r="TVU743" s="226"/>
      <c r="TVV743" s="226"/>
      <c r="TVW743" s="226"/>
      <c r="TVX743" s="226"/>
      <c r="TVY743" s="226"/>
      <c r="TVZ743" s="226"/>
      <c r="TWA743" s="226"/>
      <c r="TWB743" s="226"/>
      <c r="TWC743" s="226"/>
      <c r="TWD743" s="226"/>
      <c r="TWE743" s="226"/>
      <c r="TWF743" s="226"/>
      <c r="TWG743" s="226"/>
      <c r="TWH743" s="226"/>
      <c r="TWI743" s="226"/>
      <c r="TWJ743" s="226"/>
      <c r="TWK743" s="226"/>
      <c r="TWL743" s="226"/>
      <c r="TWM743" s="226"/>
      <c r="TWN743" s="226"/>
      <c r="TWO743" s="226"/>
      <c r="TWP743" s="226"/>
      <c r="TWQ743" s="226"/>
      <c r="TWR743" s="226"/>
      <c r="TWS743" s="226"/>
      <c r="TWT743" s="226"/>
      <c r="TWU743" s="226"/>
      <c r="TWV743" s="226"/>
      <c r="TWW743" s="226"/>
      <c r="TWX743" s="226"/>
      <c r="TWY743" s="226"/>
      <c r="TWZ743" s="226"/>
      <c r="TXA743" s="226"/>
      <c r="TXB743" s="226"/>
      <c r="TXC743" s="226"/>
      <c r="TXD743" s="226"/>
      <c r="TXE743" s="226"/>
      <c r="TXF743" s="226"/>
      <c r="TXG743" s="226"/>
      <c r="TXH743" s="226"/>
      <c r="TXI743" s="226"/>
      <c r="TXJ743" s="226"/>
      <c r="TXK743" s="226"/>
      <c r="TXL743" s="226"/>
      <c r="TXM743" s="226"/>
      <c r="TXN743" s="226"/>
      <c r="TXO743" s="226"/>
      <c r="TXP743" s="226"/>
      <c r="TXQ743" s="226"/>
      <c r="TXR743" s="226"/>
      <c r="TXS743" s="226"/>
      <c r="TXT743" s="226"/>
      <c r="TXU743" s="226"/>
      <c r="TXV743" s="226"/>
      <c r="TXW743" s="226"/>
      <c r="TXX743" s="226"/>
      <c r="TXY743" s="226"/>
      <c r="TXZ743" s="226"/>
      <c r="TYA743" s="226"/>
      <c r="TYB743" s="226"/>
      <c r="TYC743" s="226"/>
      <c r="TYD743" s="226"/>
      <c r="TYE743" s="226"/>
      <c r="TYF743" s="226"/>
      <c r="TYG743" s="226"/>
      <c r="TYH743" s="226"/>
      <c r="TYI743" s="226"/>
      <c r="TYJ743" s="226"/>
      <c r="TYK743" s="226"/>
      <c r="TYL743" s="226"/>
      <c r="TYM743" s="226"/>
      <c r="TYN743" s="226"/>
      <c r="TYO743" s="226"/>
      <c r="TYP743" s="226"/>
      <c r="TYQ743" s="226"/>
      <c r="TYR743" s="226"/>
      <c r="TYS743" s="226"/>
      <c r="TYT743" s="226"/>
      <c r="TYU743" s="226"/>
      <c r="TYV743" s="226"/>
      <c r="TYW743" s="226"/>
      <c r="TYX743" s="226"/>
      <c r="TYY743" s="226"/>
      <c r="TYZ743" s="226"/>
      <c r="TZA743" s="226"/>
      <c r="TZB743" s="226"/>
      <c r="TZC743" s="226"/>
      <c r="TZD743" s="226"/>
      <c r="TZE743" s="226"/>
      <c r="TZF743" s="226"/>
      <c r="TZG743" s="226"/>
      <c r="TZH743" s="226"/>
      <c r="TZI743" s="226"/>
      <c r="TZJ743" s="226"/>
      <c r="TZK743" s="226"/>
      <c r="TZL743" s="226"/>
      <c r="TZM743" s="226"/>
      <c r="TZN743" s="226"/>
      <c r="TZO743" s="226"/>
      <c r="TZP743" s="226"/>
      <c r="TZQ743" s="226"/>
      <c r="TZR743" s="226"/>
      <c r="TZS743" s="226"/>
      <c r="TZT743" s="226"/>
      <c r="TZU743" s="226"/>
      <c r="TZV743" s="226"/>
      <c r="TZW743" s="226"/>
      <c r="TZX743" s="226"/>
      <c r="TZY743" s="226"/>
      <c r="TZZ743" s="226"/>
      <c r="UAA743" s="226"/>
      <c r="UAB743" s="226"/>
      <c r="UAC743" s="226"/>
      <c r="UAD743" s="226"/>
      <c r="UAE743" s="226"/>
      <c r="UAF743" s="226"/>
      <c r="UAG743" s="226"/>
      <c r="UAH743" s="226"/>
      <c r="UAI743" s="226"/>
      <c r="UAJ743" s="226"/>
      <c r="UAK743" s="226"/>
      <c r="UAL743" s="226"/>
      <c r="UAM743" s="226"/>
      <c r="UAN743" s="226"/>
      <c r="UAO743" s="226"/>
      <c r="UAP743" s="226"/>
      <c r="UAQ743" s="226"/>
      <c r="UAR743" s="226"/>
      <c r="UAS743" s="226"/>
      <c r="UAT743" s="226"/>
      <c r="UAU743" s="226"/>
      <c r="UAV743" s="226"/>
      <c r="UAW743" s="226"/>
      <c r="UAX743" s="226"/>
      <c r="UAY743" s="226"/>
      <c r="UAZ743" s="226"/>
      <c r="UBA743" s="226"/>
      <c r="UBB743" s="226"/>
      <c r="UBC743" s="226"/>
      <c r="UBD743" s="226"/>
      <c r="UBE743" s="226"/>
      <c r="UBF743" s="226"/>
      <c r="UBG743" s="226"/>
      <c r="UBH743" s="226"/>
      <c r="UBI743" s="226"/>
      <c r="UBJ743" s="226"/>
      <c r="UBK743" s="226"/>
      <c r="UBL743" s="226"/>
      <c r="UBM743" s="226"/>
      <c r="UBN743" s="226"/>
      <c r="UBO743" s="226"/>
      <c r="UBP743" s="226"/>
      <c r="UBQ743" s="226"/>
      <c r="UBR743" s="226"/>
      <c r="UBS743" s="226"/>
      <c r="UBT743" s="226"/>
      <c r="UBU743" s="226"/>
      <c r="UBV743" s="226"/>
      <c r="UBW743" s="226"/>
      <c r="UBX743" s="226"/>
      <c r="UBY743" s="226"/>
      <c r="UBZ743" s="226"/>
      <c r="UCA743" s="226"/>
      <c r="UCB743" s="226"/>
      <c r="UCC743" s="226"/>
      <c r="UCD743" s="226"/>
      <c r="UCE743" s="226"/>
      <c r="UCF743" s="226"/>
      <c r="UCG743" s="226"/>
      <c r="UCH743" s="226"/>
      <c r="UCI743" s="226"/>
      <c r="UCJ743" s="226"/>
      <c r="UCK743" s="226"/>
      <c r="UCL743" s="226"/>
      <c r="UCM743" s="226"/>
      <c r="UCN743" s="226"/>
      <c r="UCO743" s="226"/>
      <c r="UCP743" s="226"/>
      <c r="UCQ743" s="226"/>
      <c r="UCR743" s="226"/>
      <c r="UCS743" s="226"/>
      <c r="UCT743" s="226"/>
      <c r="UCU743" s="226"/>
      <c r="UCV743" s="226"/>
      <c r="UCW743" s="226"/>
      <c r="UCX743" s="226"/>
      <c r="UCY743" s="226"/>
      <c r="UCZ743" s="226"/>
      <c r="UDA743" s="226"/>
      <c r="UDB743" s="226"/>
      <c r="UDC743" s="226"/>
      <c r="UDD743" s="226"/>
      <c r="UDE743" s="226"/>
      <c r="UDF743" s="226"/>
      <c r="UDG743" s="226"/>
      <c r="UDH743" s="226"/>
      <c r="UDI743" s="226"/>
      <c r="UDJ743" s="226"/>
      <c r="UDK743" s="226"/>
      <c r="UDL743" s="226"/>
      <c r="UDM743" s="226"/>
      <c r="UDN743" s="226"/>
      <c r="UDO743" s="226"/>
      <c r="UDP743" s="226"/>
      <c r="UDQ743" s="226"/>
      <c r="UDR743" s="226"/>
      <c r="UDS743" s="226"/>
      <c r="UDT743" s="226"/>
      <c r="UDU743" s="226"/>
      <c r="UDV743" s="226"/>
      <c r="UDW743" s="226"/>
      <c r="UDX743" s="226"/>
      <c r="UDY743" s="226"/>
      <c r="UDZ743" s="226"/>
      <c r="UEA743" s="226"/>
      <c r="UEB743" s="226"/>
      <c r="UEC743" s="226"/>
      <c r="UED743" s="226"/>
      <c r="UEE743" s="226"/>
      <c r="UEF743" s="226"/>
      <c r="UEG743" s="226"/>
      <c r="UEH743" s="226"/>
      <c r="UEI743" s="226"/>
      <c r="UEJ743" s="226"/>
      <c r="UEK743" s="226"/>
      <c r="UEL743" s="226"/>
      <c r="UEM743" s="226"/>
      <c r="UEN743" s="226"/>
      <c r="UEO743" s="226"/>
      <c r="UEP743" s="226"/>
      <c r="UEQ743" s="226"/>
      <c r="UER743" s="226"/>
      <c r="UES743" s="226"/>
      <c r="UET743" s="226"/>
      <c r="UEU743" s="226"/>
      <c r="UEV743" s="226"/>
      <c r="UEW743" s="226"/>
      <c r="UEX743" s="226"/>
      <c r="UEY743" s="226"/>
      <c r="UEZ743" s="226"/>
      <c r="UFA743" s="226"/>
      <c r="UFB743" s="226"/>
      <c r="UFC743" s="226"/>
      <c r="UFD743" s="226"/>
      <c r="UFE743" s="226"/>
      <c r="UFF743" s="226"/>
      <c r="UFG743" s="226"/>
      <c r="UFH743" s="226"/>
      <c r="UFI743" s="226"/>
      <c r="UFJ743" s="226"/>
      <c r="UFK743" s="226"/>
      <c r="UFL743" s="226"/>
      <c r="UFM743" s="226"/>
      <c r="UFN743" s="226"/>
      <c r="UFO743" s="226"/>
      <c r="UFP743" s="226"/>
      <c r="UFQ743" s="226"/>
      <c r="UFR743" s="226"/>
      <c r="UFS743" s="226"/>
      <c r="UFT743" s="226"/>
      <c r="UFU743" s="226"/>
      <c r="UFV743" s="226"/>
      <c r="UFW743" s="226"/>
      <c r="UFX743" s="226"/>
      <c r="UFY743" s="226"/>
      <c r="UFZ743" s="226"/>
      <c r="UGA743" s="226"/>
      <c r="UGB743" s="226"/>
      <c r="UGC743" s="226"/>
      <c r="UGD743" s="226"/>
      <c r="UGE743" s="226"/>
      <c r="UGF743" s="226"/>
      <c r="UGG743" s="226"/>
      <c r="UGH743" s="226"/>
      <c r="UGI743" s="226"/>
      <c r="UGJ743" s="226"/>
      <c r="UGK743" s="226"/>
      <c r="UGL743" s="226"/>
      <c r="UGM743" s="226"/>
      <c r="UGN743" s="226"/>
      <c r="UGO743" s="226"/>
      <c r="UGP743" s="226"/>
      <c r="UGQ743" s="226"/>
      <c r="UGR743" s="226"/>
      <c r="UGS743" s="226"/>
      <c r="UGT743" s="226"/>
      <c r="UGU743" s="226"/>
      <c r="UGV743" s="226"/>
      <c r="UGW743" s="226"/>
      <c r="UGX743" s="226"/>
      <c r="UGY743" s="226"/>
      <c r="UGZ743" s="226"/>
      <c r="UHA743" s="226"/>
      <c r="UHB743" s="226"/>
      <c r="UHC743" s="226"/>
      <c r="UHD743" s="226"/>
      <c r="UHE743" s="226"/>
      <c r="UHF743" s="226"/>
      <c r="UHG743" s="226"/>
      <c r="UHH743" s="226"/>
      <c r="UHI743" s="226"/>
      <c r="UHJ743" s="226"/>
      <c r="UHK743" s="226"/>
      <c r="UHL743" s="226"/>
      <c r="UHM743" s="226"/>
      <c r="UHN743" s="226"/>
      <c r="UHO743" s="226"/>
      <c r="UHP743" s="226"/>
      <c r="UHQ743" s="226"/>
      <c r="UHR743" s="226"/>
      <c r="UHS743" s="226"/>
      <c r="UHT743" s="226"/>
      <c r="UHU743" s="226"/>
      <c r="UHV743" s="226"/>
      <c r="UHW743" s="226"/>
      <c r="UHX743" s="226"/>
      <c r="UHY743" s="226"/>
      <c r="UHZ743" s="226"/>
      <c r="UIA743" s="226"/>
      <c r="UIB743" s="226"/>
      <c r="UIC743" s="226"/>
      <c r="UID743" s="226"/>
      <c r="UIE743" s="226"/>
      <c r="UIF743" s="226"/>
      <c r="UIG743" s="226"/>
      <c r="UIH743" s="226"/>
      <c r="UII743" s="226"/>
      <c r="UIJ743" s="226"/>
      <c r="UIK743" s="226"/>
      <c r="UIL743" s="226"/>
      <c r="UIM743" s="226"/>
      <c r="UIN743" s="226"/>
      <c r="UIO743" s="226"/>
      <c r="UIP743" s="226"/>
      <c r="UIQ743" s="226"/>
      <c r="UIR743" s="226"/>
      <c r="UIS743" s="226"/>
      <c r="UIT743" s="226"/>
      <c r="UIU743" s="226"/>
      <c r="UIV743" s="226"/>
      <c r="UIW743" s="226"/>
      <c r="UIX743" s="226"/>
      <c r="UIY743" s="226"/>
      <c r="UIZ743" s="226"/>
      <c r="UJA743" s="226"/>
      <c r="UJB743" s="226"/>
      <c r="UJC743" s="226"/>
      <c r="UJD743" s="226"/>
      <c r="UJE743" s="226"/>
      <c r="UJF743" s="226"/>
      <c r="UJG743" s="226"/>
      <c r="UJH743" s="226"/>
      <c r="UJI743" s="226"/>
      <c r="UJJ743" s="226"/>
      <c r="UJK743" s="226"/>
      <c r="UJL743" s="226"/>
      <c r="UJM743" s="226"/>
      <c r="UJN743" s="226"/>
      <c r="UJO743" s="226"/>
      <c r="UJP743" s="226"/>
      <c r="UJQ743" s="226"/>
      <c r="UJR743" s="226"/>
      <c r="UJS743" s="226"/>
      <c r="UJT743" s="226"/>
      <c r="UJU743" s="226"/>
      <c r="UJV743" s="226"/>
      <c r="UJW743" s="226"/>
      <c r="UJX743" s="226"/>
      <c r="UJY743" s="226"/>
      <c r="UJZ743" s="226"/>
      <c r="UKA743" s="226"/>
      <c r="UKB743" s="226"/>
      <c r="UKC743" s="226"/>
      <c r="UKD743" s="226"/>
      <c r="UKE743" s="226"/>
      <c r="UKF743" s="226"/>
      <c r="UKG743" s="226"/>
      <c r="UKH743" s="226"/>
      <c r="UKI743" s="226"/>
      <c r="UKJ743" s="226"/>
      <c r="UKK743" s="226"/>
      <c r="UKL743" s="226"/>
      <c r="UKM743" s="226"/>
      <c r="UKN743" s="226"/>
      <c r="UKO743" s="226"/>
      <c r="UKP743" s="226"/>
      <c r="UKQ743" s="226"/>
      <c r="UKR743" s="226"/>
      <c r="UKS743" s="226"/>
      <c r="UKT743" s="226"/>
      <c r="UKU743" s="226"/>
      <c r="UKV743" s="226"/>
      <c r="UKW743" s="226"/>
      <c r="UKX743" s="226"/>
      <c r="UKY743" s="226"/>
      <c r="UKZ743" s="226"/>
      <c r="ULA743" s="226"/>
      <c r="ULB743" s="226"/>
      <c r="ULC743" s="226"/>
      <c r="ULD743" s="226"/>
      <c r="ULE743" s="226"/>
      <c r="ULF743" s="226"/>
      <c r="ULG743" s="226"/>
      <c r="ULH743" s="226"/>
      <c r="ULI743" s="226"/>
      <c r="ULJ743" s="226"/>
      <c r="ULK743" s="226"/>
      <c r="ULL743" s="226"/>
      <c r="ULM743" s="226"/>
      <c r="ULN743" s="226"/>
      <c r="ULO743" s="226"/>
      <c r="ULP743" s="226"/>
      <c r="ULQ743" s="226"/>
      <c r="ULR743" s="226"/>
      <c r="ULS743" s="226"/>
      <c r="ULT743" s="226"/>
      <c r="ULU743" s="226"/>
      <c r="ULV743" s="226"/>
      <c r="ULW743" s="226"/>
      <c r="ULX743" s="226"/>
      <c r="ULY743" s="226"/>
      <c r="ULZ743" s="226"/>
      <c r="UMA743" s="226"/>
      <c r="UMB743" s="226"/>
      <c r="UMC743" s="226"/>
      <c r="UMD743" s="226"/>
      <c r="UME743" s="226"/>
      <c r="UMF743" s="226"/>
      <c r="UMG743" s="226"/>
      <c r="UMH743" s="226"/>
      <c r="UMI743" s="226"/>
      <c r="UMJ743" s="226"/>
      <c r="UMK743" s="226"/>
      <c r="UML743" s="226"/>
      <c r="UMM743" s="226"/>
      <c r="UMN743" s="226"/>
      <c r="UMO743" s="226"/>
      <c r="UMP743" s="226"/>
      <c r="UMQ743" s="226"/>
      <c r="UMR743" s="226"/>
      <c r="UMS743" s="226"/>
      <c r="UMT743" s="226"/>
      <c r="UMU743" s="226"/>
      <c r="UMV743" s="226"/>
      <c r="UMW743" s="226"/>
      <c r="UMX743" s="226"/>
      <c r="UMY743" s="226"/>
      <c r="UMZ743" s="226"/>
      <c r="UNA743" s="226"/>
      <c r="UNB743" s="226"/>
      <c r="UNC743" s="226"/>
      <c r="UND743" s="226"/>
      <c r="UNE743" s="226"/>
      <c r="UNF743" s="226"/>
      <c r="UNG743" s="226"/>
      <c r="UNH743" s="226"/>
      <c r="UNI743" s="226"/>
      <c r="UNJ743" s="226"/>
      <c r="UNK743" s="226"/>
      <c r="UNL743" s="226"/>
      <c r="UNM743" s="226"/>
      <c r="UNN743" s="226"/>
      <c r="UNO743" s="226"/>
      <c r="UNP743" s="226"/>
      <c r="UNQ743" s="226"/>
      <c r="UNR743" s="226"/>
      <c r="UNS743" s="226"/>
      <c r="UNT743" s="226"/>
      <c r="UNU743" s="226"/>
      <c r="UNV743" s="226"/>
      <c r="UNW743" s="226"/>
      <c r="UNX743" s="226"/>
      <c r="UNY743" s="226"/>
      <c r="UNZ743" s="226"/>
      <c r="UOA743" s="226"/>
      <c r="UOB743" s="226"/>
      <c r="UOC743" s="226"/>
      <c r="UOD743" s="226"/>
      <c r="UOE743" s="226"/>
      <c r="UOF743" s="226"/>
      <c r="UOG743" s="226"/>
      <c r="UOH743" s="226"/>
      <c r="UOI743" s="226"/>
      <c r="UOJ743" s="226"/>
      <c r="UOK743" s="226"/>
      <c r="UOL743" s="226"/>
      <c r="UOM743" s="226"/>
      <c r="UON743" s="226"/>
      <c r="UOO743" s="226"/>
      <c r="UOP743" s="226"/>
      <c r="UOQ743" s="226"/>
      <c r="UOR743" s="226"/>
      <c r="UOS743" s="226"/>
      <c r="UOT743" s="226"/>
      <c r="UOU743" s="226"/>
      <c r="UOV743" s="226"/>
      <c r="UOW743" s="226"/>
      <c r="UOX743" s="226"/>
      <c r="UOY743" s="226"/>
      <c r="UOZ743" s="226"/>
      <c r="UPA743" s="226"/>
      <c r="UPB743" s="226"/>
      <c r="UPC743" s="226"/>
      <c r="UPD743" s="226"/>
      <c r="UPE743" s="226"/>
      <c r="UPF743" s="226"/>
      <c r="UPG743" s="226"/>
      <c r="UPH743" s="226"/>
      <c r="UPI743" s="226"/>
      <c r="UPJ743" s="226"/>
      <c r="UPK743" s="226"/>
      <c r="UPL743" s="226"/>
      <c r="UPM743" s="226"/>
      <c r="UPN743" s="226"/>
      <c r="UPO743" s="226"/>
      <c r="UPP743" s="226"/>
      <c r="UPQ743" s="226"/>
      <c r="UPR743" s="226"/>
      <c r="UPS743" s="226"/>
      <c r="UPT743" s="226"/>
      <c r="UPU743" s="226"/>
      <c r="UPV743" s="226"/>
      <c r="UPW743" s="226"/>
      <c r="UPX743" s="226"/>
      <c r="UPY743" s="226"/>
      <c r="UPZ743" s="226"/>
      <c r="UQA743" s="226"/>
      <c r="UQB743" s="226"/>
      <c r="UQC743" s="226"/>
      <c r="UQD743" s="226"/>
      <c r="UQE743" s="226"/>
      <c r="UQF743" s="226"/>
      <c r="UQG743" s="226"/>
      <c r="UQH743" s="226"/>
      <c r="UQI743" s="226"/>
      <c r="UQJ743" s="226"/>
      <c r="UQK743" s="226"/>
      <c r="UQL743" s="226"/>
      <c r="UQM743" s="226"/>
      <c r="UQN743" s="226"/>
      <c r="UQO743" s="226"/>
      <c r="UQP743" s="226"/>
      <c r="UQQ743" s="226"/>
      <c r="UQR743" s="226"/>
      <c r="UQS743" s="226"/>
      <c r="UQT743" s="226"/>
      <c r="UQU743" s="226"/>
      <c r="UQV743" s="226"/>
      <c r="UQW743" s="226"/>
      <c r="UQX743" s="226"/>
      <c r="UQY743" s="226"/>
      <c r="UQZ743" s="226"/>
      <c r="URA743" s="226"/>
      <c r="URB743" s="226"/>
      <c r="URC743" s="226"/>
      <c r="URD743" s="226"/>
      <c r="URE743" s="226"/>
      <c r="URF743" s="226"/>
      <c r="URG743" s="226"/>
      <c r="URH743" s="226"/>
      <c r="URI743" s="226"/>
      <c r="URJ743" s="226"/>
      <c r="URK743" s="226"/>
      <c r="URL743" s="226"/>
      <c r="URM743" s="226"/>
      <c r="URN743" s="226"/>
      <c r="URO743" s="226"/>
      <c r="URP743" s="226"/>
      <c r="URQ743" s="226"/>
      <c r="URR743" s="226"/>
      <c r="URS743" s="226"/>
      <c r="URT743" s="226"/>
      <c r="URU743" s="226"/>
      <c r="URV743" s="226"/>
      <c r="URW743" s="226"/>
      <c r="URX743" s="226"/>
      <c r="URY743" s="226"/>
      <c r="URZ743" s="226"/>
      <c r="USA743" s="226"/>
      <c r="USB743" s="226"/>
      <c r="USC743" s="226"/>
      <c r="USD743" s="226"/>
      <c r="USE743" s="226"/>
      <c r="USF743" s="226"/>
      <c r="USG743" s="226"/>
      <c r="USH743" s="226"/>
      <c r="USI743" s="226"/>
      <c r="USJ743" s="226"/>
      <c r="USK743" s="226"/>
      <c r="USL743" s="226"/>
      <c r="USM743" s="226"/>
      <c r="USN743" s="226"/>
      <c r="USO743" s="226"/>
      <c r="USP743" s="226"/>
      <c r="USQ743" s="226"/>
      <c r="USR743" s="226"/>
      <c r="USS743" s="226"/>
      <c r="UST743" s="226"/>
      <c r="USU743" s="226"/>
      <c r="USV743" s="226"/>
      <c r="USW743" s="226"/>
      <c r="USX743" s="226"/>
      <c r="USY743" s="226"/>
      <c r="USZ743" s="226"/>
      <c r="UTA743" s="226"/>
      <c r="UTB743" s="226"/>
      <c r="UTC743" s="226"/>
      <c r="UTD743" s="226"/>
      <c r="UTE743" s="226"/>
      <c r="UTF743" s="226"/>
      <c r="UTG743" s="226"/>
      <c r="UTH743" s="226"/>
      <c r="UTI743" s="226"/>
      <c r="UTJ743" s="226"/>
      <c r="UTK743" s="226"/>
      <c r="UTL743" s="226"/>
      <c r="UTM743" s="226"/>
      <c r="UTN743" s="226"/>
      <c r="UTO743" s="226"/>
      <c r="UTP743" s="226"/>
      <c r="UTQ743" s="226"/>
      <c r="UTR743" s="226"/>
      <c r="UTS743" s="226"/>
      <c r="UTT743" s="226"/>
      <c r="UTU743" s="226"/>
      <c r="UTV743" s="226"/>
      <c r="UTW743" s="226"/>
      <c r="UTX743" s="226"/>
      <c r="UTY743" s="226"/>
      <c r="UTZ743" s="226"/>
      <c r="UUA743" s="226"/>
      <c r="UUB743" s="226"/>
      <c r="UUC743" s="226"/>
      <c r="UUD743" s="226"/>
      <c r="UUE743" s="226"/>
      <c r="UUF743" s="226"/>
      <c r="UUG743" s="226"/>
      <c r="UUH743" s="226"/>
      <c r="UUI743" s="226"/>
      <c r="UUJ743" s="226"/>
      <c r="UUK743" s="226"/>
      <c r="UUL743" s="226"/>
      <c r="UUM743" s="226"/>
      <c r="UUN743" s="226"/>
      <c r="UUO743" s="226"/>
      <c r="UUP743" s="226"/>
      <c r="UUQ743" s="226"/>
      <c r="UUR743" s="226"/>
      <c r="UUS743" s="226"/>
      <c r="UUT743" s="226"/>
      <c r="UUU743" s="226"/>
      <c r="UUV743" s="226"/>
      <c r="UUW743" s="226"/>
      <c r="UUX743" s="226"/>
      <c r="UUY743" s="226"/>
      <c r="UUZ743" s="226"/>
      <c r="UVA743" s="226"/>
      <c r="UVB743" s="226"/>
      <c r="UVC743" s="226"/>
      <c r="UVD743" s="226"/>
      <c r="UVE743" s="226"/>
      <c r="UVF743" s="226"/>
      <c r="UVG743" s="226"/>
      <c r="UVH743" s="226"/>
      <c r="UVI743" s="226"/>
      <c r="UVJ743" s="226"/>
      <c r="UVK743" s="226"/>
      <c r="UVL743" s="226"/>
      <c r="UVM743" s="226"/>
      <c r="UVN743" s="226"/>
      <c r="UVO743" s="226"/>
      <c r="UVP743" s="226"/>
      <c r="UVQ743" s="226"/>
      <c r="UVR743" s="226"/>
      <c r="UVS743" s="226"/>
      <c r="UVT743" s="226"/>
      <c r="UVU743" s="226"/>
      <c r="UVV743" s="226"/>
      <c r="UVW743" s="226"/>
      <c r="UVX743" s="226"/>
      <c r="UVY743" s="226"/>
      <c r="UVZ743" s="226"/>
      <c r="UWA743" s="226"/>
      <c r="UWB743" s="226"/>
      <c r="UWC743" s="226"/>
      <c r="UWD743" s="226"/>
      <c r="UWE743" s="226"/>
      <c r="UWF743" s="226"/>
      <c r="UWG743" s="226"/>
      <c r="UWH743" s="226"/>
      <c r="UWI743" s="226"/>
      <c r="UWJ743" s="226"/>
      <c r="UWK743" s="226"/>
      <c r="UWL743" s="226"/>
      <c r="UWM743" s="226"/>
      <c r="UWN743" s="226"/>
      <c r="UWO743" s="226"/>
      <c r="UWP743" s="226"/>
      <c r="UWQ743" s="226"/>
      <c r="UWR743" s="226"/>
      <c r="UWS743" s="226"/>
      <c r="UWT743" s="226"/>
      <c r="UWU743" s="226"/>
      <c r="UWV743" s="226"/>
      <c r="UWW743" s="226"/>
      <c r="UWX743" s="226"/>
      <c r="UWY743" s="226"/>
      <c r="UWZ743" s="226"/>
      <c r="UXA743" s="226"/>
      <c r="UXB743" s="226"/>
      <c r="UXC743" s="226"/>
      <c r="UXD743" s="226"/>
      <c r="UXE743" s="226"/>
      <c r="UXF743" s="226"/>
      <c r="UXG743" s="226"/>
      <c r="UXH743" s="226"/>
      <c r="UXI743" s="226"/>
      <c r="UXJ743" s="226"/>
      <c r="UXK743" s="226"/>
      <c r="UXL743" s="226"/>
      <c r="UXM743" s="226"/>
      <c r="UXN743" s="226"/>
      <c r="UXO743" s="226"/>
      <c r="UXP743" s="226"/>
      <c r="UXQ743" s="226"/>
      <c r="UXR743" s="226"/>
      <c r="UXS743" s="226"/>
      <c r="UXT743" s="226"/>
      <c r="UXU743" s="226"/>
      <c r="UXV743" s="226"/>
      <c r="UXW743" s="226"/>
      <c r="UXX743" s="226"/>
      <c r="UXY743" s="226"/>
      <c r="UXZ743" s="226"/>
      <c r="UYA743" s="226"/>
      <c r="UYB743" s="226"/>
      <c r="UYC743" s="226"/>
      <c r="UYD743" s="226"/>
      <c r="UYE743" s="226"/>
      <c r="UYF743" s="226"/>
      <c r="UYG743" s="226"/>
      <c r="UYH743" s="226"/>
      <c r="UYI743" s="226"/>
      <c r="UYJ743" s="226"/>
      <c r="UYK743" s="226"/>
      <c r="UYL743" s="226"/>
      <c r="UYM743" s="226"/>
      <c r="UYN743" s="226"/>
      <c r="UYO743" s="226"/>
      <c r="UYP743" s="226"/>
      <c r="UYQ743" s="226"/>
      <c r="UYR743" s="226"/>
      <c r="UYS743" s="226"/>
      <c r="UYT743" s="226"/>
      <c r="UYU743" s="226"/>
      <c r="UYV743" s="226"/>
      <c r="UYW743" s="226"/>
      <c r="UYX743" s="226"/>
      <c r="UYY743" s="226"/>
      <c r="UYZ743" s="226"/>
      <c r="UZA743" s="226"/>
      <c r="UZB743" s="226"/>
      <c r="UZC743" s="226"/>
      <c r="UZD743" s="226"/>
      <c r="UZE743" s="226"/>
      <c r="UZF743" s="226"/>
      <c r="UZG743" s="226"/>
      <c r="UZH743" s="226"/>
      <c r="UZI743" s="226"/>
      <c r="UZJ743" s="226"/>
      <c r="UZK743" s="226"/>
      <c r="UZL743" s="226"/>
      <c r="UZM743" s="226"/>
      <c r="UZN743" s="226"/>
      <c r="UZO743" s="226"/>
      <c r="UZP743" s="226"/>
      <c r="UZQ743" s="226"/>
      <c r="UZR743" s="226"/>
      <c r="UZS743" s="226"/>
      <c r="UZT743" s="226"/>
      <c r="UZU743" s="226"/>
      <c r="UZV743" s="226"/>
      <c r="UZW743" s="226"/>
      <c r="UZX743" s="226"/>
      <c r="UZY743" s="226"/>
      <c r="UZZ743" s="226"/>
      <c r="VAA743" s="226"/>
      <c r="VAB743" s="226"/>
      <c r="VAC743" s="226"/>
      <c r="VAD743" s="226"/>
      <c r="VAE743" s="226"/>
      <c r="VAF743" s="226"/>
      <c r="VAG743" s="226"/>
      <c r="VAH743" s="226"/>
      <c r="VAI743" s="226"/>
      <c r="VAJ743" s="226"/>
      <c r="VAK743" s="226"/>
      <c r="VAL743" s="226"/>
      <c r="VAM743" s="226"/>
      <c r="VAN743" s="226"/>
      <c r="VAO743" s="226"/>
      <c r="VAP743" s="226"/>
      <c r="VAQ743" s="226"/>
      <c r="VAR743" s="226"/>
      <c r="VAS743" s="226"/>
      <c r="VAT743" s="226"/>
      <c r="VAU743" s="226"/>
      <c r="VAV743" s="226"/>
      <c r="VAW743" s="226"/>
      <c r="VAX743" s="226"/>
      <c r="VAY743" s="226"/>
      <c r="VAZ743" s="226"/>
      <c r="VBA743" s="226"/>
      <c r="VBB743" s="226"/>
      <c r="VBC743" s="226"/>
      <c r="VBD743" s="226"/>
      <c r="VBE743" s="226"/>
      <c r="VBF743" s="226"/>
      <c r="VBG743" s="226"/>
      <c r="VBH743" s="226"/>
      <c r="VBI743" s="226"/>
      <c r="VBJ743" s="226"/>
      <c r="VBK743" s="226"/>
      <c r="VBL743" s="226"/>
      <c r="VBM743" s="226"/>
      <c r="VBN743" s="226"/>
      <c r="VBO743" s="226"/>
      <c r="VBP743" s="226"/>
      <c r="VBQ743" s="226"/>
      <c r="VBR743" s="226"/>
      <c r="VBS743" s="226"/>
      <c r="VBT743" s="226"/>
      <c r="VBU743" s="226"/>
      <c r="VBV743" s="226"/>
      <c r="VBW743" s="226"/>
      <c r="VBX743" s="226"/>
      <c r="VBY743" s="226"/>
      <c r="VBZ743" s="226"/>
      <c r="VCA743" s="226"/>
      <c r="VCB743" s="226"/>
      <c r="VCC743" s="226"/>
      <c r="VCD743" s="226"/>
      <c r="VCE743" s="226"/>
      <c r="VCF743" s="226"/>
      <c r="VCG743" s="226"/>
      <c r="VCH743" s="226"/>
      <c r="VCI743" s="226"/>
      <c r="VCJ743" s="226"/>
      <c r="VCK743" s="226"/>
      <c r="VCL743" s="226"/>
      <c r="VCM743" s="226"/>
      <c r="VCN743" s="226"/>
      <c r="VCO743" s="226"/>
      <c r="VCP743" s="226"/>
      <c r="VCQ743" s="226"/>
      <c r="VCR743" s="226"/>
      <c r="VCS743" s="226"/>
      <c r="VCT743" s="226"/>
      <c r="VCU743" s="226"/>
      <c r="VCV743" s="226"/>
      <c r="VCW743" s="226"/>
      <c r="VCX743" s="226"/>
      <c r="VCY743" s="226"/>
      <c r="VCZ743" s="226"/>
      <c r="VDA743" s="226"/>
      <c r="VDB743" s="226"/>
      <c r="VDC743" s="226"/>
      <c r="VDD743" s="226"/>
      <c r="VDE743" s="226"/>
      <c r="VDF743" s="226"/>
      <c r="VDG743" s="226"/>
      <c r="VDH743" s="226"/>
      <c r="VDI743" s="226"/>
      <c r="VDJ743" s="226"/>
      <c r="VDK743" s="226"/>
      <c r="VDL743" s="226"/>
      <c r="VDM743" s="226"/>
      <c r="VDN743" s="226"/>
      <c r="VDO743" s="226"/>
      <c r="VDP743" s="226"/>
      <c r="VDQ743" s="226"/>
      <c r="VDR743" s="226"/>
      <c r="VDS743" s="226"/>
      <c r="VDT743" s="226"/>
      <c r="VDU743" s="226"/>
      <c r="VDV743" s="226"/>
      <c r="VDW743" s="226"/>
      <c r="VDX743" s="226"/>
      <c r="VDY743" s="226"/>
      <c r="VDZ743" s="226"/>
      <c r="VEA743" s="226"/>
      <c r="VEB743" s="226"/>
      <c r="VEC743" s="226"/>
      <c r="VED743" s="226"/>
      <c r="VEE743" s="226"/>
      <c r="VEF743" s="226"/>
      <c r="VEG743" s="226"/>
      <c r="VEH743" s="226"/>
      <c r="VEI743" s="226"/>
      <c r="VEJ743" s="226"/>
      <c r="VEK743" s="226"/>
      <c r="VEL743" s="226"/>
      <c r="VEM743" s="226"/>
      <c r="VEN743" s="226"/>
      <c r="VEO743" s="226"/>
      <c r="VEP743" s="226"/>
      <c r="VEQ743" s="226"/>
      <c r="VER743" s="226"/>
      <c r="VES743" s="226"/>
      <c r="VET743" s="226"/>
      <c r="VEU743" s="226"/>
      <c r="VEV743" s="226"/>
      <c r="VEW743" s="226"/>
      <c r="VEX743" s="226"/>
      <c r="VEY743" s="226"/>
      <c r="VEZ743" s="226"/>
      <c r="VFA743" s="226"/>
      <c r="VFB743" s="226"/>
      <c r="VFC743" s="226"/>
      <c r="VFD743" s="226"/>
      <c r="VFE743" s="226"/>
      <c r="VFF743" s="226"/>
      <c r="VFG743" s="226"/>
      <c r="VFH743" s="226"/>
      <c r="VFI743" s="226"/>
      <c r="VFJ743" s="226"/>
      <c r="VFK743" s="226"/>
      <c r="VFL743" s="226"/>
      <c r="VFM743" s="226"/>
      <c r="VFN743" s="226"/>
      <c r="VFO743" s="226"/>
      <c r="VFP743" s="226"/>
      <c r="VFQ743" s="226"/>
      <c r="VFR743" s="226"/>
      <c r="VFS743" s="226"/>
      <c r="VFT743" s="226"/>
      <c r="VFU743" s="226"/>
      <c r="VFV743" s="226"/>
      <c r="VFW743" s="226"/>
      <c r="VFX743" s="226"/>
      <c r="VFY743" s="226"/>
      <c r="VFZ743" s="226"/>
      <c r="VGA743" s="226"/>
      <c r="VGB743" s="226"/>
      <c r="VGC743" s="226"/>
      <c r="VGD743" s="226"/>
      <c r="VGE743" s="226"/>
      <c r="VGF743" s="226"/>
      <c r="VGG743" s="226"/>
      <c r="VGH743" s="226"/>
      <c r="VGI743" s="226"/>
      <c r="VGJ743" s="226"/>
      <c r="VGK743" s="226"/>
      <c r="VGL743" s="226"/>
      <c r="VGM743" s="226"/>
      <c r="VGN743" s="226"/>
      <c r="VGO743" s="226"/>
      <c r="VGP743" s="226"/>
      <c r="VGQ743" s="226"/>
      <c r="VGR743" s="226"/>
      <c r="VGS743" s="226"/>
      <c r="VGT743" s="226"/>
      <c r="VGU743" s="226"/>
      <c r="VGV743" s="226"/>
      <c r="VGW743" s="226"/>
      <c r="VGX743" s="226"/>
      <c r="VGY743" s="226"/>
      <c r="VGZ743" s="226"/>
      <c r="VHA743" s="226"/>
      <c r="VHB743" s="226"/>
      <c r="VHC743" s="226"/>
      <c r="VHD743" s="226"/>
      <c r="VHE743" s="226"/>
      <c r="VHF743" s="226"/>
      <c r="VHG743" s="226"/>
      <c r="VHH743" s="226"/>
      <c r="VHI743" s="226"/>
      <c r="VHJ743" s="226"/>
      <c r="VHK743" s="226"/>
      <c r="VHL743" s="226"/>
      <c r="VHM743" s="226"/>
      <c r="VHN743" s="226"/>
      <c r="VHO743" s="226"/>
      <c r="VHP743" s="226"/>
      <c r="VHQ743" s="226"/>
      <c r="VHR743" s="226"/>
      <c r="VHS743" s="226"/>
      <c r="VHT743" s="226"/>
      <c r="VHU743" s="226"/>
      <c r="VHV743" s="226"/>
      <c r="VHW743" s="226"/>
      <c r="VHX743" s="226"/>
      <c r="VHY743" s="226"/>
      <c r="VHZ743" s="226"/>
      <c r="VIA743" s="226"/>
      <c r="VIB743" s="226"/>
      <c r="VIC743" s="226"/>
      <c r="VID743" s="226"/>
      <c r="VIE743" s="226"/>
      <c r="VIF743" s="226"/>
      <c r="VIG743" s="226"/>
      <c r="VIH743" s="226"/>
      <c r="VII743" s="226"/>
      <c r="VIJ743" s="226"/>
      <c r="VIK743" s="226"/>
      <c r="VIL743" s="226"/>
      <c r="VIM743" s="226"/>
      <c r="VIN743" s="226"/>
      <c r="VIO743" s="226"/>
      <c r="VIP743" s="226"/>
      <c r="VIQ743" s="226"/>
      <c r="VIR743" s="226"/>
      <c r="VIS743" s="226"/>
      <c r="VIT743" s="226"/>
      <c r="VIU743" s="226"/>
      <c r="VIV743" s="226"/>
      <c r="VIW743" s="226"/>
      <c r="VIX743" s="226"/>
      <c r="VIY743" s="226"/>
      <c r="VIZ743" s="226"/>
      <c r="VJA743" s="226"/>
      <c r="VJB743" s="226"/>
      <c r="VJC743" s="226"/>
      <c r="VJD743" s="226"/>
      <c r="VJE743" s="226"/>
      <c r="VJF743" s="226"/>
      <c r="VJG743" s="226"/>
      <c r="VJH743" s="226"/>
      <c r="VJI743" s="226"/>
      <c r="VJJ743" s="226"/>
      <c r="VJK743" s="226"/>
      <c r="VJL743" s="226"/>
      <c r="VJM743" s="226"/>
      <c r="VJN743" s="226"/>
      <c r="VJO743" s="226"/>
      <c r="VJP743" s="226"/>
      <c r="VJQ743" s="226"/>
      <c r="VJR743" s="226"/>
      <c r="VJS743" s="226"/>
      <c r="VJT743" s="226"/>
      <c r="VJU743" s="226"/>
      <c r="VJV743" s="226"/>
      <c r="VJW743" s="226"/>
      <c r="VJX743" s="226"/>
      <c r="VJY743" s="226"/>
      <c r="VJZ743" s="226"/>
      <c r="VKA743" s="226"/>
      <c r="VKB743" s="226"/>
      <c r="VKC743" s="226"/>
      <c r="VKD743" s="226"/>
      <c r="VKE743" s="226"/>
      <c r="VKF743" s="226"/>
      <c r="VKG743" s="226"/>
      <c r="VKH743" s="226"/>
      <c r="VKI743" s="226"/>
      <c r="VKJ743" s="226"/>
      <c r="VKK743" s="226"/>
      <c r="VKL743" s="226"/>
      <c r="VKM743" s="226"/>
      <c r="VKN743" s="226"/>
      <c r="VKO743" s="226"/>
      <c r="VKP743" s="226"/>
      <c r="VKQ743" s="226"/>
      <c r="VKR743" s="226"/>
      <c r="VKS743" s="226"/>
      <c r="VKT743" s="226"/>
      <c r="VKU743" s="226"/>
      <c r="VKV743" s="226"/>
      <c r="VKW743" s="226"/>
      <c r="VKX743" s="226"/>
      <c r="VKY743" s="226"/>
      <c r="VKZ743" s="226"/>
      <c r="VLA743" s="226"/>
      <c r="VLB743" s="226"/>
      <c r="VLC743" s="226"/>
      <c r="VLD743" s="226"/>
      <c r="VLE743" s="226"/>
      <c r="VLF743" s="226"/>
      <c r="VLG743" s="226"/>
      <c r="VLH743" s="226"/>
      <c r="VLI743" s="226"/>
      <c r="VLJ743" s="226"/>
      <c r="VLK743" s="226"/>
      <c r="VLL743" s="226"/>
      <c r="VLM743" s="226"/>
      <c r="VLN743" s="226"/>
      <c r="VLO743" s="226"/>
      <c r="VLP743" s="226"/>
      <c r="VLQ743" s="226"/>
      <c r="VLR743" s="226"/>
      <c r="VLS743" s="226"/>
      <c r="VLT743" s="226"/>
      <c r="VLU743" s="226"/>
      <c r="VLV743" s="226"/>
      <c r="VLW743" s="226"/>
      <c r="VLX743" s="226"/>
      <c r="VLY743" s="226"/>
      <c r="VLZ743" s="226"/>
      <c r="VMA743" s="226"/>
      <c r="VMB743" s="226"/>
      <c r="VMC743" s="226"/>
      <c r="VMD743" s="226"/>
      <c r="VME743" s="226"/>
      <c r="VMF743" s="226"/>
      <c r="VMG743" s="226"/>
      <c r="VMH743" s="226"/>
      <c r="VMI743" s="226"/>
      <c r="VMJ743" s="226"/>
      <c r="VMK743" s="226"/>
      <c r="VML743" s="226"/>
      <c r="VMM743" s="226"/>
      <c r="VMN743" s="226"/>
      <c r="VMO743" s="226"/>
      <c r="VMP743" s="226"/>
      <c r="VMQ743" s="226"/>
      <c r="VMR743" s="226"/>
      <c r="VMS743" s="226"/>
      <c r="VMT743" s="226"/>
      <c r="VMU743" s="226"/>
      <c r="VMV743" s="226"/>
      <c r="VMW743" s="226"/>
      <c r="VMX743" s="226"/>
      <c r="VMY743" s="226"/>
      <c r="VMZ743" s="226"/>
      <c r="VNA743" s="226"/>
      <c r="VNB743" s="226"/>
      <c r="VNC743" s="226"/>
      <c r="VND743" s="226"/>
      <c r="VNE743" s="226"/>
      <c r="VNF743" s="226"/>
      <c r="VNG743" s="226"/>
      <c r="VNH743" s="226"/>
      <c r="VNI743" s="226"/>
      <c r="VNJ743" s="226"/>
      <c r="VNK743" s="226"/>
      <c r="VNL743" s="226"/>
      <c r="VNM743" s="226"/>
      <c r="VNN743" s="226"/>
      <c r="VNO743" s="226"/>
      <c r="VNP743" s="226"/>
      <c r="VNQ743" s="226"/>
      <c r="VNR743" s="226"/>
      <c r="VNS743" s="226"/>
      <c r="VNT743" s="226"/>
      <c r="VNU743" s="226"/>
      <c r="VNV743" s="226"/>
      <c r="VNW743" s="226"/>
      <c r="VNX743" s="226"/>
      <c r="VNY743" s="226"/>
      <c r="VNZ743" s="226"/>
      <c r="VOA743" s="226"/>
      <c r="VOB743" s="226"/>
      <c r="VOC743" s="226"/>
      <c r="VOD743" s="226"/>
      <c r="VOE743" s="226"/>
      <c r="VOF743" s="226"/>
      <c r="VOG743" s="226"/>
      <c r="VOH743" s="226"/>
      <c r="VOI743" s="226"/>
      <c r="VOJ743" s="226"/>
      <c r="VOK743" s="226"/>
      <c r="VOL743" s="226"/>
      <c r="VOM743" s="226"/>
      <c r="VON743" s="226"/>
      <c r="VOO743" s="226"/>
      <c r="VOP743" s="226"/>
      <c r="VOQ743" s="226"/>
      <c r="VOR743" s="226"/>
      <c r="VOS743" s="226"/>
      <c r="VOT743" s="226"/>
      <c r="VOU743" s="226"/>
      <c r="VOV743" s="226"/>
      <c r="VOW743" s="226"/>
      <c r="VOX743" s="226"/>
      <c r="VOY743" s="226"/>
      <c r="VOZ743" s="226"/>
      <c r="VPA743" s="226"/>
      <c r="VPB743" s="226"/>
      <c r="VPC743" s="226"/>
      <c r="VPD743" s="226"/>
      <c r="VPE743" s="226"/>
      <c r="VPF743" s="226"/>
      <c r="VPG743" s="226"/>
      <c r="VPH743" s="226"/>
      <c r="VPI743" s="226"/>
      <c r="VPJ743" s="226"/>
      <c r="VPK743" s="226"/>
      <c r="VPL743" s="226"/>
      <c r="VPM743" s="226"/>
      <c r="VPN743" s="226"/>
      <c r="VPO743" s="226"/>
      <c r="VPP743" s="226"/>
      <c r="VPQ743" s="226"/>
      <c r="VPR743" s="226"/>
      <c r="VPS743" s="226"/>
      <c r="VPT743" s="226"/>
      <c r="VPU743" s="226"/>
      <c r="VPV743" s="226"/>
      <c r="VPW743" s="226"/>
      <c r="VPX743" s="226"/>
      <c r="VPY743" s="226"/>
      <c r="VPZ743" s="226"/>
      <c r="VQA743" s="226"/>
      <c r="VQB743" s="226"/>
      <c r="VQC743" s="226"/>
      <c r="VQD743" s="226"/>
      <c r="VQE743" s="226"/>
      <c r="VQF743" s="226"/>
      <c r="VQG743" s="226"/>
      <c r="VQH743" s="226"/>
      <c r="VQI743" s="226"/>
      <c r="VQJ743" s="226"/>
      <c r="VQK743" s="226"/>
      <c r="VQL743" s="226"/>
      <c r="VQM743" s="226"/>
      <c r="VQN743" s="226"/>
      <c r="VQO743" s="226"/>
      <c r="VQP743" s="226"/>
      <c r="VQQ743" s="226"/>
      <c r="VQR743" s="226"/>
      <c r="VQS743" s="226"/>
      <c r="VQT743" s="226"/>
      <c r="VQU743" s="226"/>
      <c r="VQV743" s="226"/>
      <c r="VQW743" s="226"/>
      <c r="VQX743" s="226"/>
      <c r="VQY743" s="226"/>
      <c r="VQZ743" s="226"/>
      <c r="VRA743" s="226"/>
      <c r="VRB743" s="226"/>
      <c r="VRC743" s="226"/>
      <c r="VRD743" s="226"/>
      <c r="VRE743" s="226"/>
      <c r="VRF743" s="226"/>
      <c r="VRG743" s="226"/>
      <c r="VRH743" s="226"/>
      <c r="VRI743" s="226"/>
      <c r="VRJ743" s="226"/>
      <c r="VRK743" s="226"/>
      <c r="VRL743" s="226"/>
      <c r="VRM743" s="226"/>
      <c r="VRN743" s="226"/>
      <c r="VRO743" s="226"/>
      <c r="VRP743" s="226"/>
      <c r="VRQ743" s="226"/>
      <c r="VRR743" s="226"/>
      <c r="VRS743" s="226"/>
      <c r="VRT743" s="226"/>
      <c r="VRU743" s="226"/>
      <c r="VRV743" s="226"/>
      <c r="VRW743" s="226"/>
      <c r="VRX743" s="226"/>
      <c r="VRY743" s="226"/>
      <c r="VRZ743" s="226"/>
      <c r="VSA743" s="226"/>
      <c r="VSB743" s="226"/>
      <c r="VSC743" s="226"/>
      <c r="VSD743" s="226"/>
      <c r="VSE743" s="226"/>
      <c r="VSF743" s="226"/>
      <c r="VSG743" s="226"/>
      <c r="VSH743" s="226"/>
      <c r="VSI743" s="226"/>
      <c r="VSJ743" s="226"/>
      <c r="VSK743" s="226"/>
      <c r="VSL743" s="226"/>
      <c r="VSM743" s="226"/>
      <c r="VSN743" s="226"/>
      <c r="VSO743" s="226"/>
      <c r="VSP743" s="226"/>
      <c r="VSQ743" s="226"/>
      <c r="VSR743" s="226"/>
      <c r="VSS743" s="226"/>
      <c r="VST743" s="226"/>
      <c r="VSU743" s="226"/>
      <c r="VSV743" s="226"/>
      <c r="VSW743" s="226"/>
      <c r="VSX743" s="226"/>
      <c r="VSY743" s="226"/>
      <c r="VSZ743" s="226"/>
      <c r="VTA743" s="226"/>
      <c r="VTB743" s="226"/>
      <c r="VTC743" s="226"/>
      <c r="VTD743" s="226"/>
      <c r="VTE743" s="226"/>
      <c r="VTF743" s="226"/>
      <c r="VTG743" s="226"/>
      <c r="VTH743" s="226"/>
      <c r="VTI743" s="226"/>
      <c r="VTJ743" s="226"/>
      <c r="VTK743" s="226"/>
      <c r="VTL743" s="226"/>
      <c r="VTM743" s="226"/>
      <c r="VTN743" s="226"/>
      <c r="VTO743" s="226"/>
      <c r="VTP743" s="226"/>
      <c r="VTQ743" s="226"/>
      <c r="VTR743" s="226"/>
      <c r="VTS743" s="226"/>
      <c r="VTT743" s="226"/>
      <c r="VTU743" s="226"/>
      <c r="VTV743" s="226"/>
      <c r="VTW743" s="226"/>
      <c r="VTX743" s="226"/>
      <c r="VTY743" s="226"/>
      <c r="VTZ743" s="226"/>
      <c r="VUA743" s="226"/>
      <c r="VUB743" s="226"/>
      <c r="VUC743" s="226"/>
      <c r="VUD743" s="226"/>
      <c r="VUE743" s="226"/>
      <c r="VUF743" s="226"/>
      <c r="VUG743" s="226"/>
      <c r="VUH743" s="226"/>
      <c r="VUI743" s="226"/>
      <c r="VUJ743" s="226"/>
      <c r="VUK743" s="226"/>
      <c r="VUL743" s="226"/>
      <c r="VUM743" s="226"/>
      <c r="VUN743" s="226"/>
      <c r="VUO743" s="226"/>
      <c r="VUP743" s="226"/>
      <c r="VUQ743" s="226"/>
      <c r="VUR743" s="226"/>
      <c r="VUS743" s="226"/>
      <c r="VUT743" s="226"/>
      <c r="VUU743" s="226"/>
      <c r="VUV743" s="226"/>
      <c r="VUW743" s="226"/>
      <c r="VUX743" s="226"/>
      <c r="VUY743" s="226"/>
      <c r="VUZ743" s="226"/>
      <c r="VVA743" s="226"/>
      <c r="VVB743" s="226"/>
      <c r="VVC743" s="226"/>
      <c r="VVD743" s="226"/>
      <c r="VVE743" s="226"/>
      <c r="VVF743" s="226"/>
      <c r="VVG743" s="226"/>
      <c r="VVH743" s="226"/>
      <c r="VVI743" s="226"/>
      <c r="VVJ743" s="226"/>
      <c r="VVK743" s="226"/>
      <c r="VVL743" s="226"/>
      <c r="VVM743" s="226"/>
      <c r="VVN743" s="226"/>
      <c r="VVO743" s="226"/>
      <c r="VVP743" s="226"/>
      <c r="VVQ743" s="226"/>
      <c r="VVR743" s="226"/>
      <c r="VVS743" s="226"/>
      <c r="VVT743" s="226"/>
      <c r="VVU743" s="226"/>
      <c r="VVV743" s="226"/>
      <c r="VVW743" s="226"/>
      <c r="VVX743" s="226"/>
      <c r="VVY743" s="226"/>
      <c r="VVZ743" s="226"/>
      <c r="VWA743" s="226"/>
      <c r="VWB743" s="226"/>
      <c r="VWC743" s="226"/>
      <c r="VWD743" s="226"/>
      <c r="VWE743" s="226"/>
      <c r="VWF743" s="226"/>
      <c r="VWG743" s="226"/>
      <c r="VWH743" s="226"/>
      <c r="VWI743" s="226"/>
      <c r="VWJ743" s="226"/>
      <c r="VWK743" s="226"/>
      <c r="VWL743" s="226"/>
      <c r="VWM743" s="226"/>
      <c r="VWN743" s="226"/>
      <c r="VWO743" s="226"/>
      <c r="VWP743" s="226"/>
      <c r="VWQ743" s="226"/>
      <c r="VWR743" s="226"/>
      <c r="VWS743" s="226"/>
      <c r="VWT743" s="226"/>
      <c r="VWU743" s="226"/>
      <c r="VWV743" s="226"/>
      <c r="VWW743" s="226"/>
      <c r="VWX743" s="226"/>
      <c r="VWY743" s="226"/>
      <c r="VWZ743" s="226"/>
      <c r="VXA743" s="226"/>
      <c r="VXB743" s="226"/>
      <c r="VXC743" s="226"/>
      <c r="VXD743" s="226"/>
      <c r="VXE743" s="226"/>
      <c r="VXF743" s="226"/>
      <c r="VXG743" s="226"/>
      <c r="VXH743" s="226"/>
      <c r="VXI743" s="226"/>
      <c r="VXJ743" s="226"/>
      <c r="VXK743" s="226"/>
      <c r="VXL743" s="226"/>
      <c r="VXM743" s="226"/>
      <c r="VXN743" s="226"/>
      <c r="VXO743" s="226"/>
      <c r="VXP743" s="226"/>
      <c r="VXQ743" s="226"/>
      <c r="VXR743" s="226"/>
      <c r="VXS743" s="226"/>
      <c r="VXT743" s="226"/>
      <c r="VXU743" s="226"/>
      <c r="VXV743" s="226"/>
      <c r="VXW743" s="226"/>
      <c r="VXX743" s="226"/>
      <c r="VXY743" s="226"/>
      <c r="VXZ743" s="226"/>
      <c r="VYA743" s="226"/>
      <c r="VYB743" s="226"/>
      <c r="VYC743" s="226"/>
      <c r="VYD743" s="226"/>
      <c r="VYE743" s="226"/>
      <c r="VYF743" s="226"/>
      <c r="VYG743" s="226"/>
      <c r="VYH743" s="226"/>
      <c r="VYI743" s="226"/>
      <c r="VYJ743" s="226"/>
      <c r="VYK743" s="226"/>
      <c r="VYL743" s="226"/>
      <c r="VYM743" s="226"/>
      <c r="VYN743" s="226"/>
      <c r="VYO743" s="226"/>
      <c r="VYP743" s="226"/>
      <c r="VYQ743" s="226"/>
      <c r="VYR743" s="226"/>
      <c r="VYS743" s="226"/>
      <c r="VYT743" s="226"/>
      <c r="VYU743" s="226"/>
      <c r="VYV743" s="226"/>
      <c r="VYW743" s="226"/>
      <c r="VYX743" s="226"/>
      <c r="VYY743" s="226"/>
      <c r="VYZ743" s="226"/>
      <c r="VZA743" s="226"/>
      <c r="VZB743" s="226"/>
      <c r="VZC743" s="226"/>
      <c r="VZD743" s="226"/>
      <c r="VZE743" s="226"/>
      <c r="VZF743" s="226"/>
      <c r="VZG743" s="226"/>
      <c r="VZH743" s="226"/>
      <c r="VZI743" s="226"/>
      <c r="VZJ743" s="226"/>
      <c r="VZK743" s="226"/>
      <c r="VZL743" s="226"/>
      <c r="VZM743" s="226"/>
      <c r="VZN743" s="226"/>
      <c r="VZO743" s="226"/>
      <c r="VZP743" s="226"/>
      <c r="VZQ743" s="226"/>
      <c r="VZR743" s="226"/>
      <c r="VZS743" s="226"/>
      <c r="VZT743" s="226"/>
      <c r="VZU743" s="226"/>
      <c r="VZV743" s="226"/>
      <c r="VZW743" s="226"/>
      <c r="VZX743" s="226"/>
      <c r="VZY743" s="226"/>
      <c r="VZZ743" s="226"/>
      <c r="WAA743" s="226"/>
      <c r="WAB743" s="226"/>
      <c r="WAC743" s="226"/>
      <c r="WAD743" s="226"/>
      <c r="WAE743" s="226"/>
      <c r="WAF743" s="226"/>
      <c r="WAG743" s="226"/>
      <c r="WAH743" s="226"/>
      <c r="WAI743" s="226"/>
      <c r="WAJ743" s="226"/>
      <c r="WAK743" s="226"/>
      <c r="WAL743" s="226"/>
      <c r="WAM743" s="226"/>
      <c r="WAN743" s="226"/>
      <c r="WAO743" s="226"/>
      <c r="WAP743" s="226"/>
      <c r="WAQ743" s="226"/>
      <c r="WAR743" s="226"/>
      <c r="WAS743" s="226"/>
      <c r="WAT743" s="226"/>
      <c r="WAU743" s="226"/>
      <c r="WAV743" s="226"/>
      <c r="WAW743" s="226"/>
      <c r="WAX743" s="226"/>
      <c r="WAY743" s="226"/>
      <c r="WAZ743" s="226"/>
      <c r="WBA743" s="226"/>
      <c r="WBB743" s="226"/>
      <c r="WBC743" s="226"/>
      <c r="WBD743" s="226"/>
      <c r="WBE743" s="226"/>
      <c r="WBF743" s="226"/>
      <c r="WBG743" s="226"/>
      <c r="WBH743" s="226"/>
      <c r="WBI743" s="226"/>
      <c r="WBJ743" s="226"/>
      <c r="WBK743" s="226"/>
      <c r="WBL743" s="226"/>
      <c r="WBM743" s="226"/>
      <c r="WBN743" s="226"/>
      <c r="WBO743" s="226"/>
      <c r="WBP743" s="226"/>
      <c r="WBQ743" s="226"/>
      <c r="WBR743" s="226"/>
      <c r="WBS743" s="226"/>
      <c r="WBT743" s="226"/>
      <c r="WBU743" s="226"/>
      <c r="WBV743" s="226"/>
      <c r="WBW743" s="226"/>
      <c r="WBX743" s="226"/>
      <c r="WBY743" s="226"/>
      <c r="WBZ743" s="226"/>
      <c r="WCA743" s="226"/>
      <c r="WCB743" s="226"/>
      <c r="WCC743" s="226"/>
      <c r="WCD743" s="226"/>
      <c r="WCE743" s="226"/>
      <c r="WCF743" s="226"/>
      <c r="WCG743" s="226"/>
      <c r="WCH743" s="226"/>
      <c r="WCI743" s="226"/>
      <c r="WCJ743" s="226"/>
      <c r="WCK743" s="226"/>
      <c r="WCL743" s="226"/>
      <c r="WCM743" s="226"/>
      <c r="WCN743" s="226"/>
      <c r="WCO743" s="226"/>
      <c r="WCP743" s="226"/>
      <c r="WCQ743" s="226"/>
      <c r="WCR743" s="226"/>
      <c r="WCS743" s="226"/>
      <c r="WCT743" s="226"/>
      <c r="WCU743" s="226"/>
      <c r="WCV743" s="226"/>
      <c r="WCW743" s="226"/>
      <c r="WCX743" s="226"/>
      <c r="WCY743" s="226"/>
      <c r="WCZ743" s="226"/>
      <c r="WDA743" s="226"/>
      <c r="WDB743" s="226"/>
      <c r="WDC743" s="226"/>
      <c r="WDD743" s="226"/>
      <c r="WDE743" s="226"/>
      <c r="WDF743" s="226"/>
      <c r="WDG743" s="226"/>
      <c r="WDH743" s="226"/>
      <c r="WDI743" s="226"/>
      <c r="WDJ743" s="226"/>
      <c r="WDK743" s="226"/>
      <c r="WDL743" s="226"/>
      <c r="WDM743" s="226"/>
      <c r="WDN743" s="226"/>
      <c r="WDO743" s="226"/>
      <c r="WDP743" s="226"/>
      <c r="WDQ743" s="226"/>
      <c r="WDR743" s="226"/>
      <c r="WDS743" s="226"/>
      <c r="WDT743" s="226"/>
      <c r="WDU743" s="226"/>
      <c r="WDV743" s="226"/>
      <c r="WDW743" s="226"/>
      <c r="WDX743" s="226"/>
      <c r="WDY743" s="226"/>
      <c r="WDZ743" s="226"/>
      <c r="WEA743" s="226"/>
      <c r="WEB743" s="226"/>
      <c r="WEC743" s="226"/>
      <c r="WED743" s="226"/>
      <c r="WEE743" s="226"/>
      <c r="WEF743" s="226"/>
      <c r="WEG743" s="226"/>
      <c r="WEH743" s="226"/>
      <c r="WEI743" s="226"/>
      <c r="WEJ743" s="226"/>
      <c r="WEK743" s="226"/>
      <c r="WEL743" s="226"/>
      <c r="WEM743" s="226"/>
      <c r="WEN743" s="226"/>
      <c r="WEO743" s="226"/>
      <c r="WEP743" s="226"/>
      <c r="WEQ743" s="226"/>
      <c r="WER743" s="226"/>
      <c r="WES743" s="226"/>
      <c r="WET743" s="226"/>
      <c r="WEU743" s="226"/>
      <c r="WEV743" s="226"/>
      <c r="WEW743" s="226"/>
      <c r="WEX743" s="226"/>
      <c r="WEY743" s="226"/>
      <c r="WEZ743" s="226"/>
      <c r="WFA743" s="226"/>
      <c r="WFB743" s="226"/>
      <c r="WFC743" s="226"/>
      <c r="WFD743" s="226"/>
      <c r="WFE743" s="226"/>
      <c r="WFF743" s="226"/>
      <c r="WFG743" s="226"/>
      <c r="WFH743" s="226"/>
      <c r="WFI743" s="226"/>
      <c r="WFJ743" s="226"/>
      <c r="WFK743" s="226"/>
      <c r="WFL743" s="226"/>
      <c r="WFM743" s="226"/>
      <c r="WFN743" s="226"/>
      <c r="WFO743" s="226"/>
      <c r="WFP743" s="226"/>
      <c r="WFQ743" s="226"/>
      <c r="WFR743" s="226"/>
      <c r="WFS743" s="226"/>
      <c r="WFT743" s="226"/>
      <c r="WFU743" s="226"/>
      <c r="WFV743" s="226"/>
      <c r="WFW743" s="226"/>
      <c r="WFX743" s="226"/>
      <c r="WFY743" s="226"/>
      <c r="WFZ743" s="226"/>
      <c r="WGA743" s="226"/>
      <c r="WGB743" s="226"/>
      <c r="WGC743" s="226"/>
      <c r="WGD743" s="226"/>
      <c r="WGE743" s="226"/>
      <c r="WGF743" s="226"/>
      <c r="WGG743" s="226"/>
      <c r="WGH743" s="226"/>
      <c r="WGI743" s="226"/>
      <c r="WGJ743" s="226"/>
      <c r="WGK743" s="226"/>
      <c r="WGL743" s="226"/>
      <c r="WGM743" s="226"/>
      <c r="WGN743" s="226"/>
      <c r="WGO743" s="226"/>
      <c r="WGP743" s="226"/>
      <c r="WGQ743" s="226"/>
      <c r="WGR743" s="226"/>
      <c r="WGS743" s="226"/>
      <c r="WGT743" s="226"/>
      <c r="WGU743" s="226"/>
      <c r="WGV743" s="226"/>
      <c r="WGW743" s="226"/>
      <c r="WGX743" s="226"/>
      <c r="WGY743" s="226"/>
      <c r="WGZ743" s="226"/>
      <c r="WHA743" s="226"/>
      <c r="WHB743" s="226"/>
      <c r="WHC743" s="226"/>
      <c r="WHD743" s="226"/>
      <c r="WHE743" s="226"/>
      <c r="WHF743" s="226"/>
      <c r="WHG743" s="226"/>
      <c r="WHH743" s="226"/>
      <c r="WHI743" s="226"/>
      <c r="WHJ743" s="226"/>
      <c r="WHK743" s="226"/>
      <c r="WHL743" s="226"/>
      <c r="WHM743" s="226"/>
      <c r="WHN743" s="226"/>
      <c r="WHO743" s="226"/>
      <c r="WHP743" s="226"/>
      <c r="WHQ743" s="226"/>
      <c r="WHR743" s="226"/>
      <c r="WHS743" s="226"/>
      <c r="WHT743" s="226"/>
      <c r="WHU743" s="226"/>
      <c r="WHV743" s="226"/>
      <c r="WHW743" s="226"/>
      <c r="WHX743" s="226"/>
      <c r="WHY743" s="226"/>
      <c r="WHZ743" s="226"/>
      <c r="WIA743" s="226"/>
      <c r="WIB743" s="226"/>
      <c r="WIC743" s="226"/>
      <c r="WID743" s="226"/>
      <c r="WIE743" s="226"/>
      <c r="WIF743" s="226"/>
      <c r="WIG743" s="226"/>
      <c r="WIH743" s="226"/>
      <c r="WII743" s="226"/>
      <c r="WIJ743" s="226"/>
      <c r="WIK743" s="226"/>
      <c r="WIL743" s="226"/>
      <c r="WIM743" s="226"/>
      <c r="WIN743" s="226"/>
      <c r="WIO743" s="226"/>
      <c r="WIP743" s="226"/>
      <c r="WIQ743" s="226"/>
      <c r="WIR743" s="226"/>
      <c r="WIS743" s="226"/>
      <c r="WIT743" s="226"/>
      <c r="WIU743" s="226"/>
      <c r="WIV743" s="226"/>
      <c r="WIW743" s="226"/>
      <c r="WIX743" s="226"/>
      <c r="WIY743" s="226"/>
      <c r="WIZ743" s="226"/>
      <c r="WJA743" s="226"/>
      <c r="WJB743" s="226"/>
      <c r="WJC743" s="226"/>
      <c r="WJD743" s="226"/>
      <c r="WJE743" s="226"/>
      <c r="WJF743" s="226"/>
      <c r="WJG743" s="226"/>
      <c r="WJH743" s="226"/>
      <c r="WJI743" s="226"/>
      <c r="WJJ743" s="226"/>
      <c r="WJK743" s="226"/>
      <c r="WJL743" s="226"/>
      <c r="WJM743" s="226"/>
      <c r="WJN743" s="226"/>
      <c r="WJO743" s="226"/>
      <c r="WJP743" s="226"/>
      <c r="WJQ743" s="226"/>
      <c r="WJR743" s="226"/>
      <c r="WJS743" s="226"/>
      <c r="WJT743" s="226"/>
      <c r="WJU743" s="226"/>
      <c r="WJV743" s="226"/>
      <c r="WJW743" s="226"/>
      <c r="WJX743" s="226"/>
      <c r="WJY743" s="226"/>
      <c r="WJZ743" s="226"/>
      <c r="WKA743" s="226"/>
      <c r="WKB743" s="226"/>
      <c r="WKC743" s="226"/>
      <c r="WKD743" s="226"/>
      <c r="WKE743" s="226"/>
      <c r="WKF743" s="226"/>
      <c r="WKG743" s="226"/>
      <c r="WKH743" s="226"/>
      <c r="WKI743" s="226"/>
      <c r="WKJ743" s="226"/>
      <c r="WKK743" s="226"/>
      <c r="WKL743" s="226"/>
      <c r="WKM743" s="226"/>
      <c r="WKN743" s="226"/>
      <c r="WKO743" s="226"/>
      <c r="WKP743" s="226"/>
      <c r="WKQ743" s="226"/>
      <c r="WKR743" s="226"/>
      <c r="WKS743" s="226"/>
      <c r="WKT743" s="226"/>
      <c r="WKU743" s="226"/>
      <c r="WKV743" s="226"/>
      <c r="WKW743" s="226"/>
      <c r="WKX743" s="226"/>
      <c r="WKY743" s="226"/>
      <c r="WKZ743" s="226"/>
      <c r="WLA743" s="226"/>
      <c r="WLB743" s="226"/>
      <c r="WLC743" s="226"/>
      <c r="WLD743" s="226"/>
      <c r="WLE743" s="226"/>
      <c r="WLF743" s="226"/>
      <c r="WLG743" s="226"/>
      <c r="WLH743" s="226"/>
      <c r="WLI743" s="226"/>
      <c r="WLJ743" s="226"/>
      <c r="WLK743" s="226"/>
      <c r="WLL743" s="226"/>
      <c r="WLM743" s="226"/>
      <c r="WLN743" s="226"/>
      <c r="WLO743" s="226"/>
      <c r="WLP743" s="226"/>
      <c r="WLQ743" s="226"/>
      <c r="WLR743" s="226"/>
      <c r="WLS743" s="226"/>
      <c r="WLT743" s="226"/>
      <c r="WLU743" s="226"/>
      <c r="WLV743" s="226"/>
      <c r="WLW743" s="226"/>
      <c r="WLX743" s="226"/>
      <c r="WLY743" s="226"/>
      <c r="WLZ743" s="226"/>
      <c r="WMA743" s="226"/>
      <c r="WMB743" s="226"/>
      <c r="WMC743" s="226"/>
      <c r="WMD743" s="226"/>
      <c r="WME743" s="226"/>
      <c r="WMF743" s="226"/>
      <c r="WMG743" s="226"/>
      <c r="WMH743" s="226"/>
      <c r="WMI743" s="226"/>
      <c r="WMJ743" s="226"/>
      <c r="WMK743" s="226"/>
      <c r="WML743" s="226"/>
      <c r="WMM743" s="226"/>
      <c r="WMN743" s="226"/>
      <c r="WMO743" s="226"/>
      <c r="WMP743" s="226"/>
      <c r="WMQ743" s="226"/>
      <c r="WMR743" s="226"/>
      <c r="WMS743" s="226"/>
      <c r="WMT743" s="226"/>
      <c r="WMU743" s="226"/>
      <c r="WMV743" s="226"/>
      <c r="WMW743" s="226"/>
      <c r="WMX743" s="226"/>
      <c r="WMY743" s="226"/>
      <c r="WMZ743" s="226"/>
      <c r="WNA743" s="226"/>
      <c r="WNB743" s="226"/>
      <c r="WNC743" s="226"/>
      <c r="WND743" s="226"/>
      <c r="WNE743" s="226"/>
      <c r="WNF743" s="226"/>
      <c r="WNG743" s="226"/>
      <c r="WNH743" s="226"/>
      <c r="WNI743" s="226"/>
      <c r="WNJ743" s="226"/>
      <c r="WNK743" s="226"/>
      <c r="WNL743" s="226"/>
      <c r="WNM743" s="226"/>
      <c r="WNN743" s="226"/>
      <c r="WNO743" s="226"/>
      <c r="WNP743" s="226"/>
      <c r="WNQ743" s="226"/>
      <c r="WNR743" s="226"/>
      <c r="WNS743" s="226"/>
      <c r="WNT743" s="226"/>
      <c r="WNU743" s="226"/>
      <c r="WNV743" s="226"/>
      <c r="WNW743" s="226"/>
      <c r="WNX743" s="226"/>
      <c r="WNY743" s="226"/>
      <c r="WNZ743" s="226"/>
      <c r="WOA743" s="226"/>
      <c r="WOB743" s="226"/>
      <c r="WOC743" s="226"/>
      <c r="WOD743" s="226"/>
      <c r="WOE743" s="226"/>
      <c r="WOF743" s="226"/>
      <c r="WOG743" s="226"/>
      <c r="WOH743" s="226"/>
      <c r="WOI743" s="226"/>
      <c r="WOJ743" s="226"/>
      <c r="WOK743" s="226"/>
      <c r="WOL743" s="226"/>
      <c r="WOM743" s="226"/>
      <c r="WON743" s="226"/>
      <c r="WOO743" s="226"/>
      <c r="WOP743" s="226"/>
      <c r="WOQ743" s="226"/>
      <c r="WOR743" s="226"/>
      <c r="WOS743" s="226"/>
      <c r="WOT743" s="226"/>
      <c r="WOU743" s="226"/>
      <c r="WOV743" s="226"/>
      <c r="WOW743" s="226"/>
      <c r="WOX743" s="226"/>
      <c r="WOY743" s="226"/>
      <c r="WOZ743" s="226"/>
      <c r="WPA743" s="226"/>
      <c r="WPB743" s="226"/>
      <c r="WPC743" s="226"/>
      <c r="WPD743" s="226"/>
      <c r="WPE743" s="226"/>
      <c r="WPF743" s="226"/>
      <c r="WPG743" s="226"/>
      <c r="WPH743" s="226"/>
      <c r="WPI743" s="226"/>
      <c r="WPJ743" s="226"/>
      <c r="WPK743" s="226"/>
      <c r="WPL743" s="226"/>
      <c r="WPM743" s="226"/>
      <c r="WPN743" s="226"/>
      <c r="WPO743" s="226"/>
      <c r="WPP743" s="226"/>
      <c r="WPQ743" s="226"/>
      <c r="WPR743" s="226"/>
      <c r="WPS743" s="226"/>
      <c r="WPT743" s="226"/>
      <c r="WPU743" s="226"/>
      <c r="WPV743" s="226"/>
      <c r="WPW743" s="226"/>
      <c r="WPX743" s="226"/>
      <c r="WPY743" s="226"/>
      <c r="WPZ743" s="226"/>
      <c r="WQA743" s="226"/>
      <c r="WQB743" s="226"/>
      <c r="WQC743" s="226"/>
      <c r="WQD743" s="226"/>
      <c r="WQE743" s="226"/>
      <c r="WQF743" s="226"/>
      <c r="WQG743" s="226"/>
      <c r="WQH743" s="226"/>
      <c r="WQI743" s="226"/>
      <c r="WQJ743" s="226"/>
      <c r="WQK743" s="226"/>
      <c r="WQL743" s="226"/>
      <c r="WQM743" s="226"/>
      <c r="WQN743" s="226"/>
      <c r="WQO743" s="226"/>
      <c r="WQP743" s="226"/>
      <c r="WQQ743" s="226"/>
      <c r="WQR743" s="226"/>
      <c r="WQS743" s="226"/>
      <c r="WQT743" s="226"/>
      <c r="WQU743" s="226"/>
      <c r="WQV743" s="226"/>
      <c r="WQW743" s="226"/>
      <c r="WQX743" s="226"/>
      <c r="WQY743" s="226"/>
      <c r="WQZ743" s="226"/>
      <c r="WRA743" s="226"/>
      <c r="WRB743" s="226"/>
      <c r="WRC743" s="226"/>
      <c r="WRD743" s="226"/>
      <c r="WRE743" s="226"/>
      <c r="WRF743" s="226"/>
      <c r="WRG743" s="226"/>
      <c r="WRH743" s="226"/>
      <c r="WRI743" s="226"/>
      <c r="WRJ743" s="226"/>
      <c r="WRK743" s="226"/>
      <c r="WRL743" s="226"/>
      <c r="WRM743" s="226"/>
      <c r="WRN743" s="226"/>
      <c r="WRO743" s="226"/>
      <c r="WRP743" s="226"/>
      <c r="WRQ743" s="226"/>
      <c r="WRR743" s="226"/>
      <c r="WRS743" s="226"/>
      <c r="WRT743" s="226"/>
      <c r="WRU743" s="226"/>
      <c r="WRV743" s="226"/>
      <c r="WRW743" s="226"/>
      <c r="WRX743" s="226"/>
      <c r="WRY743" s="226"/>
      <c r="WRZ743" s="226"/>
      <c r="WSA743" s="226"/>
      <c r="WSB743" s="226"/>
      <c r="WSC743" s="226"/>
      <c r="WSD743" s="226"/>
      <c r="WSE743" s="226"/>
      <c r="WSF743" s="226"/>
      <c r="WSG743" s="226"/>
      <c r="WSH743" s="226"/>
      <c r="WSI743" s="226"/>
      <c r="WSJ743" s="226"/>
      <c r="WSK743" s="226"/>
      <c r="WSL743" s="226"/>
      <c r="WSM743" s="226"/>
      <c r="WSN743" s="226"/>
      <c r="WSO743" s="226"/>
      <c r="WSP743" s="226"/>
      <c r="WSQ743" s="226"/>
      <c r="WSR743" s="226"/>
      <c r="WSS743" s="226"/>
      <c r="WST743" s="226"/>
      <c r="WSU743" s="226"/>
      <c r="WSV743" s="226"/>
      <c r="WSW743" s="226"/>
      <c r="WSX743" s="226"/>
      <c r="WSY743" s="226"/>
      <c r="WSZ743" s="226"/>
      <c r="WTA743" s="226"/>
      <c r="WTB743" s="226"/>
      <c r="WTC743" s="226"/>
      <c r="WTD743" s="226"/>
      <c r="WTE743" s="226"/>
      <c r="WTF743" s="226"/>
      <c r="WTG743" s="226"/>
      <c r="WTH743" s="226"/>
      <c r="WTI743" s="226"/>
      <c r="WTJ743" s="226"/>
      <c r="WTK743" s="226"/>
      <c r="WTL743" s="226"/>
      <c r="WTM743" s="226"/>
      <c r="WTN743" s="226"/>
      <c r="WTO743" s="226"/>
      <c r="WTP743" s="226"/>
      <c r="WTQ743" s="226"/>
      <c r="WTR743" s="226"/>
      <c r="WTS743" s="226"/>
      <c r="WTT743" s="226"/>
      <c r="WTU743" s="226"/>
      <c r="WTV743" s="226"/>
      <c r="WTW743" s="226"/>
      <c r="WTX743" s="226"/>
      <c r="WTY743" s="226"/>
      <c r="WTZ743" s="226"/>
      <c r="WUA743" s="226"/>
      <c r="WUB743" s="226"/>
      <c r="WUC743" s="226"/>
      <c r="WUD743" s="226"/>
      <c r="WUE743" s="226"/>
      <c r="WUF743" s="226"/>
      <c r="WUG743" s="226"/>
      <c r="WUH743" s="226"/>
      <c r="WUI743" s="226"/>
      <c r="WUJ743" s="226"/>
      <c r="WUK743" s="226"/>
      <c r="WUL743" s="226"/>
      <c r="WUM743" s="226"/>
      <c r="WUN743" s="226"/>
      <c r="WUO743" s="226"/>
      <c r="WUP743" s="226"/>
      <c r="WUQ743" s="226"/>
      <c r="WUR743" s="226"/>
      <c r="WUS743" s="226"/>
      <c r="WUT743" s="226"/>
      <c r="WUU743" s="226"/>
      <c r="WUV743" s="226"/>
      <c r="WUW743" s="226"/>
      <c r="WUX743" s="226"/>
      <c r="WUY743" s="226"/>
      <c r="WUZ743" s="226"/>
      <c r="WVA743" s="226"/>
      <c r="WVB743" s="226"/>
      <c r="WVC743" s="226"/>
      <c r="WVD743" s="226"/>
      <c r="WVE743" s="226"/>
      <c r="WVF743" s="226"/>
      <c r="WVG743" s="226"/>
      <c r="WVH743" s="226"/>
      <c r="WVI743" s="226"/>
      <c r="WVJ743" s="226"/>
      <c r="WVK743" s="226"/>
      <c r="WVL743" s="226"/>
      <c r="WVM743" s="226"/>
      <c r="WVN743" s="226"/>
      <c r="WVO743" s="226"/>
      <c r="WVP743" s="226"/>
      <c r="WVQ743" s="226"/>
      <c r="WVR743" s="226"/>
      <c r="WVS743" s="226"/>
      <c r="WVT743" s="226"/>
      <c r="WVU743" s="226"/>
      <c r="WVV743" s="226"/>
      <c r="WVW743" s="226"/>
      <c r="WVX743" s="226"/>
      <c r="WVY743" s="226"/>
      <c r="WVZ743" s="226"/>
      <c r="WWA743" s="226"/>
      <c r="WWB743" s="226"/>
      <c r="WWC743" s="226"/>
      <c r="WWD743" s="226"/>
      <c r="WWE743" s="226"/>
      <c r="WWF743" s="226"/>
      <c r="WWG743" s="226"/>
      <c r="WWH743" s="226"/>
      <c r="WWI743" s="226"/>
      <c r="WWJ743" s="226"/>
      <c r="WWK743" s="226"/>
      <c r="WWL743" s="226"/>
      <c r="WWM743" s="226"/>
      <c r="WWN743" s="226"/>
      <c r="WWO743" s="226"/>
      <c r="WWP743" s="226"/>
      <c r="WWQ743" s="226"/>
      <c r="WWR743" s="226"/>
      <c r="WWS743" s="226"/>
      <c r="WWT743" s="226"/>
      <c r="WWU743" s="226"/>
      <c r="WWV743" s="226"/>
      <c r="WWW743" s="226"/>
      <c r="WWX743" s="226"/>
      <c r="WWY743" s="226"/>
      <c r="WWZ743" s="226"/>
      <c r="WXA743" s="226"/>
      <c r="WXB743" s="226"/>
      <c r="WXC743" s="226"/>
      <c r="WXD743" s="226"/>
      <c r="WXE743" s="226"/>
      <c r="WXF743" s="226"/>
      <c r="WXG743" s="226"/>
      <c r="WXH743" s="226"/>
      <c r="WXI743" s="226"/>
      <c r="WXJ743" s="226"/>
      <c r="WXK743" s="226"/>
      <c r="WXL743" s="226"/>
      <c r="WXM743" s="226"/>
      <c r="WXN743" s="226"/>
      <c r="WXO743" s="226"/>
      <c r="WXP743" s="226"/>
      <c r="WXQ743" s="226"/>
      <c r="WXR743" s="226"/>
      <c r="WXS743" s="226"/>
      <c r="WXT743" s="226"/>
      <c r="WXU743" s="226"/>
      <c r="WXV743" s="226"/>
      <c r="WXW743" s="226"/>
      <c r="WXX743" s="226"/>
      <c r="WXY743" s="226"/>
      <c r="WXZ743" s="226"/>
      <c r="WYA743" s="226"/>
      <c r="WYB743" s="226"/>
      <c r="WYC743" s="226"/>
      <c r="WYD743" s="226"/>
      <c r="WYE743" s="226"/>
      <c r="WYF743" s="226"/>
      <c r="WYG743" s="226"/>
      <c r="WYH743" s="226"/>
      <c r="WYI743" s="226"/>
      <c r="WYJ743" s="226"/>
      <c r="WYK743" s="226"/>
      <c r="WYL743" s="226"/>
      <c r="WYM743" s="226"/>
      <c r="WYN743" s="226"/>
      <c r="WYO743" s="226"/>
      <c r="WYP743" s="226"/>
      <c r="WYQ743" s="226"/>
      <c r="WYR743" s="226"/>
      <c r="WYS743" s="226"/>
      <c r="WYT743" s="226"/>
      <c r="WYU743" s="226"/>
      <c r="WYV743" s="226"/>
      <c r="WYW743" s="226"/>
      <c r="WYX743" s="226"/>
      <c r="WYY743" s="226"/>
      <c r="WYZ743" s="226"/>
      <c r="WZA743" s="226"/>
      <c r="WZB743" s="226"/>
      <c r="WZC743" s="226"/>
      <c r="WZD743" s="226"/>
      <c r="WZE743" s="226"/>
      <c r="WZF743" s="226"/>
      <c r="WZG743" s="226"/>
      <c r="WZH743" s="226"/>
      <c r="WZI743" s="226"/>
      <c r="WZJ743" s="226"/>
      <c r="WZK743" s="226"/>
      <c r="WZL743" s="226"/>
      <c r="WZM743" s="226"/>
      <c r="WZN743" s="226"/>
      <c r="WZO743" s="226"/>
      <c r="WZP743" s="226"/>
      <c r="WZQ743" s="226"/>
      <c r="WZR743" s="226"/>
      <c r="WZS743" s="226"/>
      <c r="WZT743" s="226"/>
      <c r="WZU743" s="226"/>
      <c r="WZV743" s="226"/>
      <c r="WZW743" s="226"/>
      <c r="WZX743" s="226"/>
      <c r="WZY743" s="226"/>
      <c r="WZZ743" s="226"/>
      <c r="XAA743" s="226"/>
      <c r="XAB743" s="226"/>
      <c r="XAC743" s="226"/>
      <c r="XAD743" s="226"/>
      <c r="XAE743" s="226"/>
      <c r="XAF743" s="226"/>
      <c r="XAG743" s="226"/>
      <c r="XAH743" s="226"/>
      <c r="XAI743" s="226"/>
      <c r="XAJ743" s="226"/>
      <c r="XAK743" s="226"/>
      <c r="XAL743" s="226"/>
      <c r="XAM743" s="226"/>
      <c r="XAN743" s="226"/>
      <c r="XAO743" s="226"/>
      <c r="XAP743" s="226"/>
      <c r="XAQ743" s="226"/>
      <c r="XAR743" s="226"/>
      <c r="XAS743" s="226"/>
      <c r="XAT743" s="226"/>
      <c r="XAU743" s="226"/>
      <c r="XAV743" s="226"/>
      <c r="XAW743" s="226"/>
      <c r="XAX743" s="226"/>
      <c r="XAY743" s="226"/>
      <c r="XAZ743" s="226"/>
      <c r="XBA743" s="226"/>
      <c r="XBB743" s="226"/>
      <c r="XBC743" s="226"/>
      <c r="XBD743" s="226"/>
      <c r="XBE743" s="226"/>
      <c r="XBF743" s="226"/>
      <c r="XBG743" s="226"/>
      <c r="XBH743" s="226"/>
      <c r="XBI743" s="226"/>
      <c r="XBJ743" s="226"/>
      <c r="XBK743" s="226"/>
      <c r="XBL743" s="226"/>
      <c r="XBM743" s="226"/>
      <c r="XBN743" s="226"/>
      <c r="XBO743" s="226"/>
      <c r="XBP743" s="226"/>
      <c r="XBQ743" s="226"/>
      <c r="XBR743" s="226"/>
      <c r="XBS743" s="226"/>
      <c r="XBT743" s="226"/>
      <c r="XBU743" s="226"/>
      <c r="XBV743" s="226"/>
      <c r="XBW743" s="226"/>
      <c r="XBX743" s="226"/>
      <c r="XBY743" s="226"/>
      <c r="XBZ743" s="226"/>
      <c r="XCA743" s="226"/>
      <c r="XCB743" s="226"/>
      <c r="XCC743" s="226"/>
      <c r="XCD743" s="226"/>
      <c r="XCE743" s="226"/>
      <c r="XCF743" s="226"/>
      <c r="XCG743" s="226"/>
      <c r="XCH743" s="226"/>
      <c r="XCI743" s="226"/>
      <c r="XCJ743" s="226"/>
      <c r="XCK743" s="226"/>
      <c r="XCL743" s="226"/>
      <c r="XCM743" s="226"/>
      <c r="XCN743" s="226"/>
      <c r="XCO743" s="226"/>
      <c r="XCP743" s="226"/>
      <c r="XCQ743" s="226"/>
      <c r="XCR743" s="226"/>
      <c r="XCS743" s="226"/>
      <c r="XCT743" s="226"/>
      <c r="XCU743" s="226"/>
      <c r="XCV743" s="226"/>
      <c r="XCW743" s="226"/>
      <c r="XCX743" s="226"/>
      <c r="XCY743" s="226"/>
      <c r="XCZ743" s="226"/>
      <c r="XDA743" s="226"/>
      <c r="XDB743" s="226"/>
      <c r="XDC743" s="226"/>
      <c r="XDD743" s="226"/>
      <c r="XDE743" s="226"/>
      <c r="XDF743" s="226"/>
      <c r="XDG743" s="226"/>
      <c r="XDH743" s="226"/>
      <c r="XDI743" s="226"/>
      <c r="XDJ743" s="226"/>
      <c r="XDK743" s="226"/>
      <c r="XDL743" s="226"/>
      <c r="XDM743" s="226"/>
      <c r="XDN743" s="226"/>
      <c r="XDO743" s="226"/>
      <c r="XDP743" s="226"/>
      <c r="XDQ743" s="226"/>
      <c r="XDR743" s="226"/>
      <c r="XDS743" s="226"/>
      <c r="XDT743" s="226"/>
      <c r="XDU743" s="226"/>
      <c r="XDV743" s="226"/>
      <c r="XDW743" s="226"/>
      <c r="XDX743" s="226"/>
      <c r="XDY743" s="226"/>
      <c r="XDZ743" s="226"/>
      <c r="XEA743" s="226"/>
      <c r="XEB743" s="226"/>
      <c r="XEC743" s="226"/>
      <c r="XED743" s="226"/>
      <c r="XEE743" s="226"/>
      <c r="XEF743" s="226"/>
      <c r="XEG743" s="226"/>
      <c r="XEH743" s="226"/>
      <c r="XEI743" s="226"/>
      <c r="XEJ743" s="226"/>
      <c r="XEK743" s="226"/>
      <c r="XEL743" s="226"/>
      <c r="XEM743" s="226"/>
      <c r="XEN743" s="226"/>
      <c r="XEO743" s="226"/>
      <c r="XEP743" s="226"/>
      <c r="XEQ743" s="226"/>
      <c r="XER743" s="226"/>
      <c r="XES743" s="226"/>
      <c r="XET743" s="226"/>
      <c r="XEU743" s="226"/>
      <c r="XEV743" s="226"/>
      <c r="XEW743" s="226"/>
      <c r="XEX743" s="226"/>
      <c r="XEY743" s="226"/>
      <c r="XEZ743" s="226"/>
      <c r="XFA743" s="226"/>
      <c r="XFB743" s="226"/>
      <c r="XFC743" s="226"/>
      <c r="XFD743" s="226"/>
    </row>
    <row r="744" spans="2:16384" collapsed="1">
      <c r="B744" s="226"/>
      <c r="C744" s="226"/>
      <c r="D744" s="226"/>
      <c r="E744" s="63" t="s">
        <v>602</v>
      </c>
      <c r="F744" s="226"/>
      <c r="G744" s="312"/>
      <c r="H744" s="292" t="s">
        <v>603</v>
      </c>
      <c r="I744" s="226"/>
      <c r="J744" s="226"/>
      <c r="K744" s="226"/>
      <c r="L744" s="347">
        <v>0</v>
      </c>
      <c r="M744" s="347">
        <v>0</v>
      </c>
      <c r="N744" s="347">
        <v>4.9003126581076965E-2</v>
      </c>
      <c r="O744" s="347">
        <v>5.7830133442947164E-2</v>
      </c>
      <c r="P744" s="347">
        <v>6.9555070447905903E-2</v>
      </c>
      <c r="Q744" s="347">
        <v>7.8806438653690566E-2</v>
      </c>
      <c r="R744" s="347">
        <v>8.4636604141166125E-2</v>
      </c>
      <c r="S744" s="347">
        <v>0.12101310297118203</v>
      </c>
      <c r="T744" s="347">
        <v>0.13899937595246661</v>
      </c>
      <c r="U744" s="347">
        <v>0.13209731127843868</v>
      </c>
      <c r="V744" s="347">
        <v>0.15656373353845168</v>
      </c>
      <c r="W744" s="347">
        <v>0.14567555321274361</v>
      </c>
      <c r="X744" s="347">
        <v>0.10631092690802971</v>
      </c>
      <c r="Y744" s="347">
        <v>0.10827127836231387</v>
      </c>
      <c r="Z744" s="347">
        <v>0.13544023048031764</v>
      </c>
      <c r="AA744" s="266">
        <f>Z744</f>
        <v>0.13544023048031764</v>
      </c>
      <c r="AB744" s="226"/>
      <c r="AC744" s="226"/>
      <c r="AD744" s="226"/>
      <c r="AE744" s="226"/>
      <c r="AF744" s="226"/>
      <c r="AG744" s="226"/>
      <c r="AH744" s="226"/>
      <c r="AI744" s="226"/>
      <c r="AJ744" s="226"/>
      <c r="AK744" s="226"/>
      <c r="AL744" s="226"/>
      <c r="AM744" s="226"/>
      <c r="AN744" s="226"/>
      <c r="AO744" s="226"/>
      <c r="AP744" s="226"/>
      <c r="AQ744" s="226"/>
      <c r="AR744" s="226"/>
      <c r="AS744" s="226"/>
      <c r="AT744" s="226"/>
      <c r="AU744" s="226"/>
      <c r="AV744" s="226"/>
      <c r="AW744" s="226"/>
      <c r="AX744" s="226"/>
      <c r="AY744" s="226"/>
      <c r="AZ744" s="226"/>
      <c r="BA744" s="226"/>
      <c r="BB744" s="226"/>
      <c r="BC744" s="226"/>
      <c r="BD744" s="226"/>
      <c r="BE744" s="226"/>
      <c r="BF744" s="226"/>
      <c r="BG744" s="226"/>
      <c r="BH744" s="226"/>
      <c r="BI744" s="226"/>
      <c r="BJ744" s="226"/>
      <c r="BK744" s="226"/>
      <c r="BL744" s="226"/>
      <c r="BM744" s="226"/>
      <c r="BN744" s="226"/>
      <c r="BO744" s="226"/>
      <c r="BP744" s="226"/>
      <c r="BQ744" s="226"/>
      <c r="BR744" s="226"/>
      <c r="BS744" s="226"/>
      <c r="BT744" s="226"/>
      <c r="BU744" s="226"/>
      <c r="BV744" s="226"/>
      <c r="BW744" s="226"/>
      <c r="BX744" s="226"/>
      <c r="BY744" s="226"/>
      <c r="BZ744" s="226"/>
      <c r="CA744" s="226"/>
      <c r="CB744" s="226"/>
      <c r="CC744" s="226"/>
      <c r="CD744" s="226"/>
      <c r="CE744" s="226"/>
      <c r="CF744" s="226"/>
      <c r="CG744" s="226"/>
      <c r="CH744" s="226"/>
      <c r="CI744" s="226"/>
      <c r="CJ744" s="226"/>
      <c r="CK744" s="226"/>
      <c r="CL744" s="226"/>
      <c r="CM744" s="226"/>
      <c r="CN744" s="226"/>
      <c r="CO744" s="226"/>
      <c r="CP744" s="226"/>
      <c r="CQ744" s="226"/>
      <c r="CR744" s="226"/>
      <c r="CS744" s="226"/>
      <c r="CT744" s="226"/>
      <c r="CU744" s="226"/>
      <c r="CV744" s="226"/>
      <c r="CW744" s="226"/>
      <c r="CX744" s="226"/>
      <c r="CY744" s="226"/>
      <c r="CZ744" s="226"/>
      <c r="DA744" s="226"/>
      <c r="DB744" s="226"/>
      <c r="DC744" s="226"/>
      <c r="DD744" s="226"/>
      <c r="DE744" s="226"/>
      <c r="DF744" s="226"/>
      <c r="DG744" s="226"/>
      <c r="DH744" s="226"/>
      <c r="DI744" s="226"/>
      <c r="DJ744" s="226"/>
      <c r="DK744" s="226"/>
      <c r="DL744" s="226"/>
      <c r="DM744" s="226"/>
      <c r="DN744" s="226"/>
      <c r="DO744" s="226"/>
      <c r="DP744" s="226"/>
      <c r="DQ744" s="226"/>
      <c r="DR744" s="226"/>
      <c r="DS744" s="226"/>
      <c r="DT744" s="226"/>
      <c r="DU744" s="226"/>
      <c r="DV744" s="226"/>
      <c r="DW744" s="226"/>
      <c r="DX744" s="226"/>
      <c r="DY744" s="226"/>
      <c r="DZ744" s="226"/>
      <c r="EA744" s="226"/>
      <c r="EB744" s="226"/>
      <c r="EC744" s="226"/>
      <c r="ED744" s="226"/>
      <c r="EE744" s="226"/>
      <c r="EF744" s="226"/>
      <c r="EG744" s="226"/>
      <c r="EH744" s="226"/>
      <c r="EI744" s="226"/>
      <c r="EJ744" s="226"/>
      <c r="EK744" s="226"/>
      <c r="EL744" s="226"/>
      <c r="EM744" s="226"/>
      <c r="EN744" s="226"/>
      <c r="EO744" s="226"/>
      <c r="EP744" s="226"/>
      <c r="EQ744" s="226"/>
      <c r="ER744" s="226"/>
      <c r="ES744" s="226"/>
      <c r="ET744" s="226"/>
      <c r="EU744" s="226"/>
      <c r="EV744" s="226"/>
      <c r="EW744" s="226"/>
      <c r="EX744" s="226"/>
      <c r="EY744" s="226"/>
      <c r="EZ744" s="226"/>
      <c r="FA744" s="226"/>
      <c r="FB744" s="226"/>
      <c r="FC744" s="226"/>
      <c r="FD744" s="226"/>
      <c r="FE744" s="226"/>
      <c r="FF744" s="226"/>
      <c r="FG744" s="226"/>
      <c r="FH744" s="226"/>
      <c r="FI744" s="226"/>
      <c r="FJ744" s="226"/>
      <c r="FK744" s="226"/>
      <c r="FL744" s="226"/>
      <c r="FM744" s="226"/>
      <c r="FN744" s="226"/>
      <c r="FO744" s="226"/>
      <c r="FP744" s="226"/>
      <c r="FQ744" s="226"/>
      <c r="FR744" s="226"/>
      <c r="FS744" s="226"/>
      <c r="FT744" s="226"/>
      <c r="FU744" s="226"/>
      <c r="FV744" s="226"/>
      <c r="FW744" s="226"/>
      <c r="FX744" s="226"/>
      <c r="FY744" s="226"/>
      <c r="FZ744" s="226"/>
      <c r="GA744" s="226"/>
      <c r="GB744" s="226"/>
      <c r="GC744" s="226"/>
      <c r="GD744" s="226"/>
      <c r="GE744" s="226"/>
      <c r="GF744" s="226"/>
      <c r="GG744" s="226"/>
      <c r="GH744" s="226"/>
      <c r="GI744" s="226"/>
      <c r="GJ744" s="226"/>
      <c r="GK744" s="226"/>
      <c r="GL744" s="226"/>
      <c r="GM744" s="226"/>
      <c r="GN744" s="226"/>
      <c r="GO744" s="226"/>
      <c r="GP744" s="226"/>
      <c r="GQ744" s="226"/>
      <c r="GR744" s="226"/>
      <c r="GS744" s="226"/>
      <c r="GT744" s="226"/>
      <c r="GU744" s="226"/>
      <c r="GV744" s="226"/>
      <c r="GW744" s="226"/>
      <c r="GX744" s="226"/>
      <c r="GY744" s="226"/>
      <c r="GZ744" s="226"/>
      <c r="HA744" s="226"/>
      <c r="HB744" s="226"/>
      <c r="HC744" s="226"/>
      <c r="HD744" s="226"/>
      <c r="HE744" s="226"/>
      <c r="HF744" s="226"/>
      <c r="HG744" s="226"/>
      <c r="HH744" s="226"/>
      <c r="HI744" s="226"/>
      <c r="HJ744" s="226"/>
      <c r="HK744" s="226"/>
      <c r="HL744" s="226"/>
      <c r="HM744" s="226"/>
      <c r="HN744" s="226"/>
      <c r="HO744" s="226"/>
      <c r="HP744" s="226"/>
      <c r="HQ744" s="226"/>
      <c r="HR744" s="226"/>
      <c r="HS744" s="226"/>
      <c r="HT744" s="226"/>
      <c r="HU744" s="226"/>
      <c r="HV744" s="226"/>
      <c r="HW744" s="226"/>
      <c r="HX744" s="226"/>
      <c r="HY744" s="226"/>
      <c r="HZ744" s="226"/>
      <c r="IA744" s="226"/>
      <c r="IB744" s="226"/>
      <c r="IC744" s="226"/>
      <c r="ID744" s="226"/>
      <c r="IE744" s="226"/>
      <c r="IF744" s="226"/>
      <c r="IG744" s="226"/>
      <c r="IH744" s="226"/>
      <c r="II744" s="226"/>
      <c r="IJ744" s="226"/>
      <c r="IK744" s="226"/>
      <c r="IL744" s="226"/>
      <c r="IM744" s="226"/>
      <c r="IN744" s="226"/>
      <c r="IO744" s="226"/>
      <c r="IP744" s="226"/>
      <c r="IQ744" s="226"/>
      <c r="IR744" s="226"/>
      <c r="IS744" s="226"/>
      <c r="IT744" s="226"/>
      <c r="IU744" s="226"/>
      <c r="IV744" s="226"/>
      <c r="IW744" s="226"/>
      <c r="IX744" s="226"/>
      <c r="IY744" s="226"/>
      <c r="IZ744" s="226"/>
      <c r="JA744" s="226"/>
      <c r="JB744" s="226"/>
      <c r="JC744" s="226"/>
      <c r="JD744" s="226"/>
      <c r="JE744" s="226"/>
      <c r="JF744" s="226"/>
      <c r="JG744" s="226"/>
      <c r="JH744" s="226"/>
      <c r="JI744" s="226"/>
      <c r="JJ744" s="226"/>
      <c r="JK744" s="226"/>
      <c r="JL744" s="226"/>
      <c r="JM744" s="226"/>
      <c r="JN744" s="226"/>
      <c r="JO744" s="226"/>
      <c r="JP744" s="226"/>
      <c r="JQ744" s="226"/>
      <c r="JR744" s="226"/>
      <c r="JS744" s="226"/>
      <c r="JT744" s="226"/>
      <c r="JU744" s="226"/>
      <c r="JV744" s="226"/>
      <c r="JW744" s="226"/>
      <c r="JX744" s="226"/>
      <c r="JY744" s="226"/>
      <c r="JZ744" s="226"/>
      <c r="KA744" s="226"/>
      <c r="KB744" s="226"/>
      <c r="KC744" s="226"/>
      <c r="KD744" s="226"/>
      <c r="KE744" s="226"/>
      <c r="KF744" s="226"/>
      <c r="KG744" s="226"/>
      <c r="KH744" s="226"/>
      <c r="KI744" s="226"/>
      <c r="KJ744" s="226"/>
      <c r="KK744" s="226"/>
      <c r="KL744" s="226"/>
      <c r="KM744" s="226"/>
      <c r="KN744" s="226"/>
      <c r="KO744" s="226"/>
      <c r="KP744" s="226"/>
      <c r="KQ744" s="226"/>
      <c r="KR744" s="226"/>
      <c r="KS744" s="226"/>
      <c r="KT744" s="226"/>
      <c r="KU744" s="226"/>
      <c r="KV744" s="226"/>
      <c r="KW744" s="226"/>
      <c r="KX744" s="226"/>
      <c r="KY744" s="226"/>
      <c r="KZ744" s="226"/>
      <c r="LA744" s="226"/>
      <c r="LB744" s="226"/>
      <c r="LC744" s="226"/>
      <c r="LD744" s="226"/>
      <c r="LE744" s="226"/>
      <c r="LF744" s="226"/>
      <c r="LG744" s="226"/>
      <c r="LH744" s="226"/>
      <c r="LI744" s="226"/>
      <c r="LJ744" s="226"/>
      <c r="LK744" s="226"/>
      <c r="LL744" s="226"/>
      <c r="LM744" s="226"/>
      <c r="LN744" s="226"/>
      <c r="LO744" s="226"/>
      <c r="LP744" s="226"/>
      <c r="LQ744" s="226"/>
      <c r="LR744" s="226"/>
      <c r="LS744" s="226"/>
      <c r="LT744" s="226"/>
      <c r="LU744" s="226"/>
      <c r="LV744" s="226"/>
      <c r="LW744" s="226"/>
      <c r="LX744" s="226"/>
      <c r="LY744" s="226"/>
      <c r="LZ744" s="226"/>
      <c r="MA744" s="226"/>
      <c r="MB744" s="226"/>
      <c r="MC744" s="226"/>
      <c r="MD744" s="226"/>
      <c r="ME744" s="226"/>
      <c r="MF744" s="226"/>
      <c r="MG744" s="226"/>
      <c r="MH744" s="226"/>
      <c r="MI744" s="226"/>
      <c r="MJ744" s="226"/>
      <c r="MK744" s="226"/>
      <c r="ML744" s="226"/>
      <c r="MM744" s="226"/>
      <c r="MN744" s="226"/>
      <c r="MO744" s="226"/>
      <c r="MP744" s="226"/>
      <c r="MQ744" s="226"/>
      <c r="MR744" s="226"/>
      <c r="MS744" s="226"/>
      <c r="MT744" s="226"/>
      <c r="MU744" s="226"/>
      <c r="MV744" s="226"/>
      <c r="MW744" s="226"/>
      <c r="MX744" s="226"/>
      <c r="MY744" s="226"/>
      <c r="MZ744" s="226"/>
      <c r="NA744" s="226"/>
      <c r="NB744" s="226"/>
      <c r="NC744" s="226"/>
      <c r="ND744" s="226"/>
      <c r="NE744" s="226"/>
      <c r="NF744" s="226"/>
      <c r="NG744" s="226"/>
      <c r="NH744" s="226"/>
      <c r="NI744" s="226"/>
      <c r="NJ744" s="226"/>
      <c r="NK744" s="226"/>
      <c r="NL744" s="226"/>
      <c r="NM744" s="226"/>
      <c r="NN744" s="226"/>
      <c r="NO744" s="226"/>
      <c r="NP744" s="226"/>
      <c r="NQ744" s="226"/>
      <c r="NR744" s="226"/>
      <c r="NS744" s="226"/>
      <c r="NT744" s="226"/>
      <c r="NU744" s="226"/>
      <c r="NV744" s="226"/>
      <c r="NW744" s="226"/>
      <c r="NX744" s="226"/>
      <c r="NY744" s="226"/>
      <c r="NZ744" s="226"/>
      <c r="OA744" s="226"/>
      <c r="OB744" s="226"/>
      <c r="OC744" s="226"/>
      <c r="OD744" s="226"/>
      <c r="OE744" s="226"/>
      <c r="OF744" s="226"/>
      <c r="OG744" s="226"/>
      <c r="OH744" s="226"/>
      <c r="OI744" s="226"/>
      <c r="OJ744" s="226"/>
      <c r="OK744" s="226"/>
      <c r="OL744" s="226"/>
      <c r="OM744" s="226"/>
      <c r="ON744" s="226"/>
      <c r="OO744" s="226"/>
      <c r="OP744" s="226"/>
      <c r="OQ744" s="226"/>
      <c r="OR744" s="226"/>
      <c r="OS744" s="226"/>
      <c r="OT744" s="226"/>
      <c r="OU744" s="226"/>
      <c r="OV744" s="226"/>
      <c r="OW744" s="226"/>
      <c r="OX744" s="226"/>
      <c r="OY744" s="226"/>
      <c r="OZ744" s="226"/>
      <c r="PA744" s="226"/>
      <c r="PB744" s="226"/>
      <c r="PC744" s="226"/>
      <c r="PD744" s="226"/>
      <c r="PE744" s="226"/>
      <c r="PF744" s="226"/>
      <c r="PG744" s="226"/>
      <c r="PH744" s="226"/>
      <c r="PI744" s="226"/>
      <c r="PJ744" s="226"/>
      <c r="PK744" s="226"/>
      <c r="PL744" s="226"/>
      <c r="PM744" s="226"/>
      <c r="PN744" s="226"/>
      <c r="PO744" s="226"/>
      <c r="PP744" s="226"/>
      <c r="PQ744" s="226"/>
      <c r="PR744" s="226"/>
      <c r="PS744" s="226"/>
      <c r="PT744" s="226"/>
      <c r="PU744" s="226"/>
      <c r="PV744" s="226"/>
      <c r="PW744" s="226"/>
      <c r="PX744" s="226"/>
      <c r="PY744" s="226"/>
      <c r="PZ744" s="226"/>
      <c r="QA744" s="226"/>
      <c r="QB744" s="226"/>
      <c r="QC744" s="226"/>
      <c r="QD744" s="226"/>
      <c r="QE744" s="226"/>
      <c r="QF744" s="226"/>
      <c r="QG744" s="226"/>
      <c r="QH744" s="226"/>
      <c r="QI744" s="226"/>
      <c r="QJ744" s="226"/>
      <c r="QK744" s="226"/>
      <c r="QL744" s="226"/>
      <c r="QM744" s="226"/>
      <c r="QN744" s="226"/>
      <c r="QO744" s="226"/>
      <c r="QP744" s="226"/>
      <c r="QQ744" s="226"/>
      <c r="QR744" s="226"/>
      <c r="QS744" s="226"/>
      <c r="QT744" s="226"/>
      <c r="QU744" s="226"/>
      <c r="QV744" s="226"/>
      <c r="QW744" s="226"/>
      <c r="QX744" s="226"/>
      <c r="QY744" s="226"/>
      <c r="QZ744" s="226"/>
      <c r="RA744" s="226"/>
      <c r="RB744" s="226"/>
      <c r="RC744" s="226"/>
      <c r="RD744" s="226"/>
      <c r="RE744" s="226"/>
      <c r="RF744" s="226"/>
      <c r="RG744" s="226"/>
      <c r="RH744" s="226"/>
      <c r="RI744" s="226"/>
      <c r="RJ744" s="226"/>
      <c r="RK744" s="226"/>
      <c r="RL744" s="226"/>
      <c r="RM744" s="226"/>
      <c r="RN744" s="226"/>
      <c r="RO744" s="226"/>
      <c r="RP744" s="226"/>
      <c r="RQ744" s="226"/>
      <c r="RR744" s="226"/>
      <c r="RS744" s="226"/>
      <c r="RT744" s="226"/>
      <c r="RU744" s="226"/>
      <c r="RV744" s="226"/>
      <c r="RW744" s="226"/>
      <c r="RX744" s="226"/>
      <c r="RY744" s="226"/>
      <c r="RZ744" s="226"/>
      <c r="SA744" s="226"/>
      <c r="SB744" s="226"/>
      <c r="SC744" s="226"/>
      <c r="SD744" s="226"/>
      <c r="SE744" s="226"/>
      <c r="SF744" s="226"/>
      <c r="SG744" s="226"/>
      <c r="SH744" s="226"/>
      <c r="SI744" s="226"/>
      <c r="SJ744" s="226"/>
      <c r="SK744" s="226"/>
      <c r="SL744" s="226"/>
      <c r="SM744" s="226"/>
      <c r="SN744" s="226"/>
      <c r="SO744" s="226"/>
      <c r="SP744" s="226"/>
      <c r="SQ744" s="226"/>
      <c r="SR744" s="226"/>
      <c r="SS744" s="226"/>
      <c r="ST744" s="226"/>
      <c r="SU744" s="226"/>
      <c r="SV744" s="226"/>
      <c r="SW744" s="226"/>
      <c r="SX744" s="226"/>
      <c r="SY744" s="226"/>
      <c r="SZ744" s="226"/>
      <c r="TA744" s="226"/>
      <c r="TB744" s="226"/>
      <c r="TC744" s="226"/>
      <c r="TD744" s="226"/>
      <c r="TE744" s="226"/>
      <c r="TF744" s="226"/>
      <c r="TG744" s="226"/>
      <c r="TH744" s="226"/>
      <c r="TI744" s="226"/>
      <c r="TJ744" s="226"/>
      <c r="TK744" s="226"/>
      <c r="TL744" s="226"/>
      <c r="TM744" s="226"/>
      <c r="TN744" s="226"/>
      <c r="TO744" s="226"/>
      <c r="TP744" s="226"/>
      <c r="TQ744" s="226"/>
      <c r="TR744" s="226"/>
      <c r="TS744" s="226"/>
      <c r="TT744" s="226"/>
      <c r="TU744" s="226"/>
      <c r="TV744" s="226"/>
      <c r="TW744" s="226"/>
      <c r="TX744" s="226"/>
      <c r="TY744" s="226"/>
      <c r="TZ744" s="226"/>
      <c r="UA744" s="226"/>
      <c r="UB744" s="226"/>
      <c r="UC744" s="226"/>
      <c r="UD744" s="226"/>
      <c r="UE744" s="226"/>
      <c r="UF744" s="226"/>
      <c r="UG744" s="226"/>
      <c r="UH744" s="226"/>
      <c r="UI744" s="226"/>
      <c r="UJ744" s="226"/>
      <c r="UK744" s="226"/>
      <c r="UL744" s="226"/>
      <c r="UM744" s="226"/>
      <c r="UN744" s="226"/>
      <c r="UO744" s="226"/>
      <c r="UP744" s="226"/>
      <c r="UQ744" s="226"/>
      <c r="UR744" s="226"/>
      <c r="US744" s="226"/>
      <c r="UT744" s="226"/>
      <c r="UU744" s="226"/>
      <c r="UV744" s="226"/>
      <c r="UW744" s="226"/>
      <c r="UX744" s="226"/>
      <c r="UY744" s="226"/>
      <c r="UZ744" s="226"/>
      <c r="VA744" s="226"/>
      <c r="VB744" s="226"/>
      <c r="VC744" s="226"/>
      <c r="VD744" s="226"/>
      <c r="VE744" s="226"/>
      <c r="VF744" s="226"/>
      <c r="VG744" s="226"/>
      <c r="VH744" s="226"/>
      <c r="VI744" s="226"/>
      <c r="VJ744" s="226"/>
      <c r="VK744" s="226"/>
      <c r="VL744" s="226"/>
      <c r="VM744" s="226"/>
      <c r="VN744" s="226"/>
      <c r="VO744" s="226"/>
      <c r="VP744" s="226"/>
      <c r="VQ744" s="226"/>
      <c r="VR744" s="226"/>
      <c r="VS744" s="226"/>
      <c r="VT744" s="226"/>
      <c r="VU744" s="226"/>
      <c r="VV744" s="226"/>
      <c r="VW744" s="226"/>
      <c r="VX744" s="226"/>
      <c r="VY744" s="226"/>
      <c r="VZ744" s="226"/>
      <c r="WA744" s="226"/>
      <c r="WB744" s="226"/>
      <c r="WC744" s="226"/>
      <c r="WD744" s="226"/>
      <c r="WE744" s="226"/>
      <c r="WF744" s="226"/>
      <c r="WG744" s="226"/>
      <c r="WH744" s="226"/>
      <c r="WI744" s="226"/>
      <c r="WJ744" s="226"/>
      <c r="WK744" s="226"/>
      <c r="WL744" s="226"/>
      <c r="WM744" s="226"/>
      <c r="WN744" s="226"/>
      <c r="WO744" s="226"/>
      <c r="WP744" s="226"/>
      <c r="WQ744" s="226"/>
      <c r="WR744" s="226"/>
      <c r="WS744" s="226"/>
      <c r="WT744" s="226"/>
      <c r="WU744" s="226"/>
      <c r="WV744" s="226"/>
      <c r="WW744" s="226"/>
      <c r="WX744" s="226"/>
      <c r="WY744" s="226"/>
      <c r="WZ744" s="226"/>
      <c r="XA744" s="226"/>
      <c r="XB744" s="226"/>
      <c r="XC744" s="226"/>
      <c r="XD744" s="226"/>
      <c r="XE744" s="226"/>
      <c r="XF744" s="226"/>
      <c r="XG744" s="226"/>
      <c r="XH744" s="226"/>
      <c r="XI744" s="226"/>
      <c r="XJ744" s="226"/>
      <c r="XK744" s="226"/>
      <c r="XL744" s="226"/>
      <c r="XM744" s="226"/>
      <c r="XN744" s="226"/>
      <c r="XO744" s="226"/>
      <c r="XP744" s="226"/>
      <c r="XQ744" s="226"/>
      <c r="XR744" s="226"/>
      <c r="XS744" s="226"/>
      <c r="XT744" s="226"/>
      <c r="XU744" s="226"/>
      <c r="XV744" s="226"/>
      <c r="XW744" s="226"/>
      <c r="XX744" s="226"/>
      <c r="XY744" s="226"/>
      <c r="XZ744" s="226"/>
      <c r="YA744" s="226"/>
      <c r="YB744" s="226"/>
      <c r="YC744" s="226"/>
      <c r="YD744" s="226"/>
      <c r="YE744" s="226"/>
      <c r="YF744" s="226"/>
      <c r="YG744" s="226"/>
      <c r="YH744" s="226"/>
      <c r="YI744" s="226"/>
      <c r="YJ744" s="226"/>
      <c r="YK744" s="226"/>
      <c r="YL744" s="226"/>
      <c r="YM744" s="226"/>
      <c r="YN744" s="226"/>
      <c r="YO744" s="226"/>
      <c r="YP744" s="226"/>
      <c r="YQ744" s="226"/>
      <c r="YR744" s="226"/>
      <c r="YS744" s="226"/>
      <c r="YT744" s="226"/>
      <c r="YU744" s="226"/>
      <c r="YV744" s="226"/>
      <c r="YW744" s="226"/>
      <c r="YX744" s="226"/>
      <c r="YY744" s="226"/>
      <c r="YZ744" s="226"/>
      <c r="ZA744" s="226"/>
      <c r="ZB744" s="226"/>
      <c r="ZC744" s="226"/>
      <c r="ZD744" s="226"/>
      <c r="ZE744" s="226"/>
      <c r="ZF744" s="226"/>
      <c r="ZG744" s="226"/>
      <c r="ZH744" s="226"/>
      <c r="ZI744" s="226"/>
      <c r="ZJ744" s="226"/>
      <c r="ZK744" s="226"/>
      <c r="ZL744" s="226"/>
      <c r="ZM744" s="226"/>
      <c r="ZN744" s="226"/>
      <c r="ZO744" s="226"/>
      <c r="ZP744" s="226"/>
      <c r="ZQ744" s="226"/>
      <c r="ZR744" s="226"/>
      <c r="ZS744" s="226"/>
      <c r="ZT744" s="226"/>
      <c r="ZU744" s="226"/>
      <c r="ZV744" s="226"/>
      <c r="ZW744" s="226"/>
      <c r="ZX744" s="226"/>
      <c r="ZY744" s="226"/>
      <c r="ZZ744" s="226"/>
      <c r="AAA744" s="226"/>
      <c r="AAB744" s="226"/>
      <c r="AAC744" s="226"/>
      <c r="AAD744" s="226"/>
      <c r="AAE744" s="226"/>
      <c r="AAF744" s="226"/>
      <c r="AAG744" s="226"/>
      <c r="AAH744" s="226"/>
      <c r="AAI744" s="226"/>
      <c r="AAJ744" s="226"/>
      <c r="AAK744" s="226"/>
      <c r="AAL744" s="226"/>
      <c r="AAM744" s="226"/>
      <c r="AAN744" s="226"/>
      <c r="AAO744" s="226"/>
      <c r="AAP744" s="226"/>
      <c r="AAQ744" s="226"/>
      <c r="AAR744" s="226"/>
      <c r="AAS744" s="226"/>
      <c r="AAT744" s="226"/>
      <c r="AAU744" s="226"/>
      <c r="AAV744" s="226"/>
      <c r="AAW744" s="226"/>
      <c r="AAX744" s="226"/>
      <c r="AAY744" s="226"/>
      <c r="AAZ744" s="226"/>
      <c r="ABA744" s="226"/>
      <c r="ABB744" s="226"/>
      <c r="ABC744" s="226"/>
      <c r="ABD744" s="226"/>
      <c r="ABE744" s="226"/>
      <c r="ABF744" s="226"/>
      <c r="ABG744" s="226"/>
      <c r="ABH744" s="226"/>
      <c r="ABI744" s="226"/>
      <c r="ABJ744" s="226"/>
      <c r="ABK744" s="226"/>
      <c r="ABL744" s="226"/>
      <c r="ABM744" s="226"/>
      <c r="ABN744" s="226"/>
      <c r="ABO744" s="226"/>
      <c r="ABP744" s="226"/>
      <c r="ABQ744" s="226"/>
      <c r="ABR744" s="226"/>
      <c r="ABS744" s="226"/>
      <c r="ABT744" s="226"/>
      <c r="ABU744" s="226"/>
      <c r="ABV744" s="226"/>
      <c r="ABW744" s="226"/>
      <c r="ABX744" s="226"/>
      <c r="ABY744" s="226"/>
      <c r="ABZ744" s="226"/>
      <c r="ACA744" s="226"/>
      <c r="ACB744" s="226"/>
      <c r="ACC744" s="226"/>
      <c r="ACD744" s="226"/>
      <c r="ACE744" s="226"/>
      <c r="ACF744" s="226"/>
      <c r="ACG744" s="226"/>
      <c r="ACH744" s="226"/>
      <c r="ACI744" s="226"/>
      <c r="ACJ744" s="226"/>
      <c r="ACK744" s="226"/>
      <c r="ACL744" s="226"/>
      <c r="ACM744" s="226"/>
      <c r="ACN744" s="226"/>
      <c r="ACO744" s="226"/>
      <c r="ACP744" s="226"/>
      <c r="ACQ744" s="226"/>
      <c r="ACR744" s="226"/>
      <c r="ACS744" s="226"/>
      <c r="ACT744" s="226"/>
      <c r="ACU744" s="226"/>
      <c r="ACV744" s="226"/>
      <c r="ACW744" s="226"/>
      <c r="ACX744" s="226"/>
      <c r="ACY744" s="226"/>
      <c r="ACZ744" s="226"/>
      <c r="ADA744" s="226"/>
      <c r="ADB744" s="226"/>
      <c r="ADC744" s="226"/>
      <c r="ADD744" s="226"/>
      <c r="ADE744" s="226"/>
      <c r="ADF744" s="226"/>
      <c r="ADG744" s="226"/>
      <c r="ADH744" s="226"/>
      <c r="ADI744" s="226"/>
      <c r="ADJ744" s="226"/>
      <c r="ADK744" s="226"/>
      <c r="ADL744" s="226"/>
      <c r="ADM744" s="226"/>
      <c r="ADN744" s="226"/>
      <c r="ADO744" s="226"/>
      <c r="ADP744" s="226"/>
      <c r="ADQ744" s="226"/>
      <c r="ADR744" s="226"/>
      <c r="ADS744" s="226"/>
      <c r="ADT744" s="226"/>
      <c r="ADU744" s="226"/>
      <c r="ADV744" s="226"/>
      <c r="ADW744" s="226"/>
      <c r="ADX744" s="226"/>
      <c r="ADY744" s="226"/>
      <c r="ADZ744" s="226"/>
      <c r="AEA744" s="226"/>
      <c r="AEB744" s="226"/>
      <c r="AEC744" s="226"/>
      <c r="AED744" s="226"/>
      <c r="AEE744" s="226"/>
      <c r="AEF744" s="226"/>
      <c r="AEG744" s="226"/>
      <c r="AEH744" s="226"/>
      <c r="AEI744" s="226"/>
      <c r="AEJ744" s="226"/>
      <c r="AEK744" s="226"/>
      <c r="AEL744" s="226"/>
      <c r="AEM744" s="226"/>
      <c r="AEN744" s="226"/>
      <c r="AEO744" s="226"/>
      <c r="AEP744" s="226"/>
      <c r="AEQ744" s="226"/>
      <c r="AER744" s="226"/>
      <c r="AES744" s="226"/>
      <c r="AET744" s="226"/>
      <c r="AEU744" s="226"/>
      <c r="AEV744" s="226"/>
      <c r="AEW744" s="226"/>
      <c r="AEX744" s="226"/>
      <c r="AEY744" s="226"/>
      <c r="AEZ744" s="226"/>
      <c r="AFA744" s="226"/>
      <c r="AFB744" s="226"/>
      <c r="AFC744" s="226"/>
      <c r="AFD744" s="226"/>
      <c r="AFE744" s="226"/>
      <c r="AFF744" s="226"/>
      <c r="AFG744" s="226"/>
      <c r="AFH744" s="226"/>
      <c r="AFI744" s="226"/>
      <c r="AFJ744" s="226"/>
      <c r="AFK744" s="226"/>
      <c r="AFL744" s="226"/>
      <c r="AFM744" s="226"/>
      <c r="AFN744" s="226"/>
      <c r="AFO744" s="226"/>
      <c r="AFP744" s="226"/>
      <c r="AFQ744" s="226"/>
      <c r="AFR744" s="226"/>
      <c r="AFS744" s="226"/>
      <c r="AFT744" s="226"/>
      <c r="AFU744" s="226"/>
      <c r="AFV744" s="226"/>
      <c r="AFW744" s="226"/>
      <c r="AFX744" s="226"/>
      <c r="AFY744" s="226"/>
      <c r="AFZ744" s="226"/>
      <c r="AGA744" s="226"/>
      <c r="AGB744" s="226"/>
      <c r="AGC744" s="226"/>
      <c r="AGD744" s="226"/>
      <c r="AGE744" s="226"/>
      <c r="AGF744" s="226"/>
      <c r="AGG744" s="226"/>
      <c r="AGH744" s="226"/>
      <c r="AGI744" s="226"/>
      <c r="AGJ744" s="226"/>
      <c r="AGK744" s="226"/>
      <c r="AGL744" s="226"/>
      <c r="AGM744" s="226"/>
      <c r="AGN744" s="226"/>
      <c r="AGO744" s="226"/>
      <c r="AGP744" s="226"/>
      <c r="AGQ744" s="226"/>
      <c r="AGR744" s="226"/>
      <c r="AGS744" s="226"/>
      <c r="AGT744" s="226"/>
      <c r="AGU744" s="226"/>
      <c r="AGV744" s="226"/>
      <c r="AGW744" s="226"/>
      <c r="AGX744" s="226"/>
      <c r="AGY744" s="226"/>
      <c r="AGZ744" s="226"/>
      <c r="AHA744" s="226"/>
      <c r="AHB744" s="226"/>
      <c r="AHC744" s="226"/>
      <c r="AHD744" s="226"/>
      <c r="AHE744" s="226"/>
      <c r="AHF744" s="226"/>
      <c r="AHG744" s="226"/>
      <c r="AHH744" s="226"/>
      <c r="AHI744" s="226"/>
      <c r="AHJ744" s="226"/>
      <c r="AHK744" s="226"/>
      <c r="AHL744" s="226"/>
      <c r="AHM744" s="226"/>
      <c r="AHN744" s="226"/>
      <c r="AHO744" s="226"/>
      <c r="AHP744" s="226"/>
      <c r="AHQ744" s="226"/>
      <c r="AHR744" s="226"/>
      <c r="AHS744" s="226"/>
      <c r="AHT744" s="226"/>
      <c r="AHU744" s="226"/>
      <c r="AHV744" s="226"/>
      <c r="AHW744" s="226"/>
      <c r="AHX744" s="226"/>
      <c r="AHY744" s="226"/>
      <c r="AHZ744" s="226"/>
      <c r="AIA744" s="226"/>
      <c r="AIB744" s="226"/>
      <c r="AIC744" s="226"/>
      <c r="AID744" s="226"/>
      <c r="AIE744" s="226"/>
      <c r="AIF744" s="226"/>
      <c r="AIG744" s="226"/>
      <c r="AIH744" s="226"/>
      <c r="AII744" s="226"/>
      <c r="AIJ744" s="226"/>
      <c r="AIK744" s="226"/>
      <c r="AIL744" s="226"/>
      <c r="AIM744" s="226"/>
      <c r="AIN744" s="226"/>
      <c r="AIO744" s="226"/>
      <c r="AIP744" s="226"/>
      <c r="AIQ744" s="226"/>
      <c r="AIR744" s="226"/>
      <c r="AIS744" s="226"/>
      <c r="AIT744" s="226"/>
      <c r="AIU744" s="226"/>
      <c r="AIV744" s="226"/>
      <c r="AIW744" s="226"/>
      <c r="AIX744" s="226"/>
      <c r="AIY744" s="226"/>
      <c r="AIZ744" s="226"/>
      <c r="AJA744" s="226"/>
      <c r="AJB744" s="226"/>
      <c r="AJC744" s="226"/>
      <c r="AJD744" s="226"/>
      <c r="AJE744" s="226"/>
      <c r="AJF744" s="226"/>
      <c r="AJG744" s="226"/>
      <c r="AJH744" s="226"/>
      <c r="AJI744" s="226"/>
      <c r="AJJ744" s="226"/>
      <c r="AJK744" s="226"/>
      <c r="AJL744" s="226"/>
      <c r="AJM744" s="226"/>
      <c r="AJN744" s="226"/>
      <c r="AJO744" s="226"/>
      <c r="AJP744" s="226"/>
      <c r="AJQ744" s="226"/>
      <c r="AJR744" s="226"/>
      <c r="AJS744" s="226"/>
      <c r="AJT744" s="226"/>
      <c r="AJU744" s="226"/>
      <c r="AJV744" s="226"/>
      <c r="AJW744" s="226"/>
      <c r="AJX744" s="226"/>
      <c r="AJY744" s="226"/>
      <c r="AJZ744" s="226"/>
      <c r="AKA744" s="226"/>
      <c r="AKB744" s="226"/>
      <c r="AKC744" s="226"/>
      <c r="AKD744" s="226"/>
      <c r="AKE744" s="226"/>
      <c r="AKF744" s="226"/>
      <c r="AKG744" s="226"/>
      <c r="AKH744" s="226"/>
      <c r="AKI744" s="226"/>
      <c r="AKJ744" s="226"/>
      <c r="AKK744" s="226"/>
      <c r="AKL744" s="226"/>
      <c r="AKM744" s="226"/>
      <c r="AKN744" s="226"/>
      <c r="AKO744" s="226"/>
      <c r="AKP744" s="226"/>
      <c r="AKQ744" s="226"/>
      <c r="AKR744" s="226"/>
      <c r="AKS744" s="226"/>
      <c r="AKT744" s="226"/>
      <c r="AKU744" s="226"/>
      <c r="AKV744" s="226"/>
      <c r="AKW744" s="226"/>
      <c r="AKX744" s="226"/>
      <c r="AKY744" s="226"/>
      <c r="AKZ744" s="226"/>
      <c r="ALA744" s="226"/>
      <c r="ALB744" s="226"/>
      <c r="ALC744" s="226"/>
      <c r="ALD744" s="226"/>
      <c r="ALE744" s="226"/>
      <c r="ALF744" s="226"/>
      <c r="ALG744" s="226"/>
      <c r="ALH744" s="226"/>
      <c r="ALI744" s="226"/>
      <c r="ALJ744" s="226"/>
      <c r="ALK744" s="226"/>
      <c r="ALL744" s="226"/>
      <c r="ALM744" s="226"/>
      <c r="ALN744" s="226"/>
      <c r="ALO744" s="226"/>
      <c r="ALP744" s="226"/>
      <c r="ALQ744" s="226"/>
      <c r="ALR744" s="226"/>
      <c r="ALS744" s="226"/>
      <c r="ALT744" s="226"/>
      <c r="ALU744" s="226"/>
      <c r="ALV744" s="226"/>
      <c r="ALW744" s="226"/>
      <c r="ALX744" s="226"/>
      <c r="ALY744" s="226"/>
      <c r="ALZ744" s="226"/>
      <c r="AMA744" s="226"/>
      <c r="AMB744" s="226"/>
      <c r="AMC744" s="226"/>
      <c r="AMD744" s="226"/>
      <c r="AME744" s="226"/>
      <c r="AMF744" s="226"/>
      <c r="AMG744" s="226"/>
      <c r="AMH744" s="226"/>
      <c r="AMI744" s="226"/>
      <c r="AMJ744" s="226"/>
      <c r="AMK744" s="226"/>
      <c r="AML744" s="226"/>
      <c r="AMM744" s="226"/>
      <c r="AMN744" s="226"/>
      <c r="AMO744" s="226"/>
      <c r="AMP744" s="226"/>
      <c r="AMQ744" s="226"/>
      <c r="AMR744" s="226"/>
      <c r="AMS744" s="226"/>
      <c r="AMT744" s="226"/>
      <c r="AMU744" s="226"/>
      <c r="AMV744" s="226"/>
      <c r="AMW744" s="226"/>
      <c r="AMX744" s="226"/>
      <c r="AMY744" s="226"/>
      <c r="AMZ744" s="226"/>
      <c r="ANA744" s="226"/>
      <c r="ANB744" s="226"/>
      <c r="ANC744" s="226"/>
      <c r="AND744" s="226"/>
      <c r="ANE744" s="226"/>
      <c r="ANF744" s="226"/>
      <c r="ANG744" s="226"/>
      <c r="ANH744" s="226"/>
      <c r="ANI744" s="226"/>
      <c r="ANJ744" s="226"/>
      <c r="ANK744" s="226"/>
      <c r="ANL744" s="226"/>
      <c r="ANM744" s="226"/>
      <c r="ANN744" s="226"/>
      <c r="ANO744" s="226"/>
      <c r="ANP744" s="226"/>
      <c r="ANQ744" s="226"/>
      <c r="ANR744" s="226"/>
      <c r="ANS744" s="226"/>
      <c r="ANT744" s="226"/>
      <c r="ANU744" s="226"/>
      <c r="ANV744" s="226"/>
      <c r="ANW744" s="226"/>
      <c r="ANX744" s="226"/>
      <c r="ANY744" s="226"/>
      <c r="ANZ744" s="226"/>
      <c r="AOA744" s="226"/>
      <c r="AOB744" s="226"/>
      <c r="AOC744" s="226"/>
      <c r="AOD744" s="226"/>
      <c r="AOE744" s="226"/>
      <c r="AOF744" s="226"/>
      <c r="AOG744" s="226"/>
      <c r="AOH744" s="226"/>
      <c r="AOI744" s="226"/>
      <c r="AOJ744" s="226"/>
      <c r="AOK744" s="226"/>
      <c r="AOL744" s="226"/>
      <c r="AOM744" s="226"/>
      <c r="AON744" s="226"/>
      <c r="AOO744" s="226"/>
      <c r="AOP744" s="226"/>
      <c r="AOQ744" s="226"/>
      <c r="AOR744" s="226"/>
      <c r="AOS744" s="226"/>
      <c r="AOT744" s="226"/>
      <c r="AOU744" s="226"/>
      <c r="AOV744" s="226"/>
      <c r="AOW744" s="226"/>
      <c r="AOX744" s="226"/>
      <c r="AOY744" s="226"/>
      <c r="AOZ744" s="226"/>
      <c r="APA744" s="226"/>
      <c r="APB744" s="226"/>
      <c r="APC744" s="226"/>
      <c r="APD744" s="226"/>
      <c r="APE744" s="226"/>
      <c r="APF744" s="226"/>
      <c r="APG744" s="226"/>
      <c r="APH744" s="226"/>
      <c r="API744" s="226"/>
      <c r="APJ744" s="226"/>
      <c r="APK744" s="226"/>
      <c r="APL744" s="226"/>
      <c r="APM744" s="226"/>
      <c r="APN744" s="226"/>
      <c r="APO744" s="226"/>
      <c r="APP744" s="226"/>
      <c r="APQ744" s="226"/>
      <c r="APR744" s="226"/>
      <c r="APS744" s="226"/>
      <c r="APT744" s="226"/>
      <c r="APU744" s="226"/>
      <c r="APV744" s="226"/>
      <c r="APW744" s="226"/>
      <c r="APX744" s="226"/>
      <c r="APY744" s="226"/>
      <c r="APZ744" s="226"/>
      <c r="AQA744" s="226"/>
      <c r="AQB744" s="226"/>
      <c r="AQC744" s="226"/>
      <c r="AQD744" s="226"/>
      <c r="AQE744" s="226"/>
      <c r="AQF744" s="226"/>
      <c r="AQG744" s="226"/>
      <c r="AQH744" s="226"/>
      <c r="AQI744" s="226"/>
      <c r="AQJ744" s="226"/>
      <c r="AQK744" s="226"/>
      <c r="AQL744" s="226"/>
      <c r="AQM744" s="226"/>
      <c r="AQN744" s="226"/>
      <c r="AQO744" s="226"/>
      <c r="AQP744" s="226"/>
      <c r="AQQ744" s="226"/>
      <c r="AQR744" s="226"/>
      <c r="AQS744" s="226"/>
      <c r="AQT744" s="226"/>
      <c r="AQU744" s="226"/>
      <c r="AQV744" s="226"/>
      <c r="AQW744" s="226"/>
      <c r="AQX744" s="226"/>
      <c r="AQY744" s="226"/>
      <c r="AQZ744" s="226"/>
      <c r="ARA744" s="226"/>
      <c r="ARB744" s="226"/>
      <c r="ARC744" s="226"/>
      <c r="ARD744" s="226"/>
      <c r="ARE744" s="226"/>
      <c r="ARF744" s="226"/>
      <c r="ARG744" s="226"/>
      <c r="ARH744" s="226"/>
      <c r="ARI744" s="226"/>
      <c r="ARJ744" s="226"/>
      <c r="ARK744" s="226"/>
      <c r="ARL744" s="226"/>
      <c r="ARM744" s="226"/>
      <c r="ARN744" s="226"/>
      <c r="ARO744" s="226"/>
      <c r="ARP744" s="226"/>
      <c r="ARQ744" s="226"/>
      <c r="ARR744" s="226"/>
      <c r="ARS744" s="226"/>
      <c r="ART744" s="226"/>
      <c r="ARU744" s="226"/>
      <c r="ARV744" s="226"/>
      <c r="ARW744" s="226"/>
      <c r="ARX744" s="226"/>
      <c r="ARY744" s="226"/>
      <c r="ARZ744" s="226"/>
      <c r="ASA744" s="226"/>
      <c r="ASB744" s="226"/>
      <c r="ASC744" s="226"/>
      <c r="ASD744" s="226"/>
      <c r="ASE744" s="226"/>
      <c r="ASF744" s="226"/>
      <c r="ASG744" s="226"/>
      <c r="ASH744" s="226"/>
      <c r="ASI744" s="226"/>
      <c r="ASJ744" s="226"/>
      <c r="ASK744" s="226"/>
      <c r="ASL744" s="226"/>
      <c r="ASM744" s="226"/>
      <c r="ASN744" s="226"/>
      <c r="ASO744" s="226"/>
      <c r="ASP744" s="226"/>
      <c r="ASQ744" s="226"/>
      <c r="ASR744" s="226"/>
      <c r="ASS744" s="226"/>
      <c r="AST744" s="226"/>
      <c r="ASU744" s="226"/>
      <c r="ASV744" s="226"/>
      <c r="ASW744" s="226"/>
      <c r="ASX744" s="226"/>
      <c r="ASY744" s="226"/>
      <c r="ASZ744" s="226"/>
      <c r="ATA744" s="226"/>
      <c r="ATB744" s="226"/>
      <c r="ATC744" s="226"/>
      <c r="ATD744" s="226"/>
      <c r="ATE744" s="226"/>
      <c r="ATF744" s="226"/>
      <c r="ATG744" s="226"/>
      <c r="ATH744" s="226"/>
      <c r="ATI744" s="226"/>
      <c r="ATJ744" s="226"/>
      <c r="ATK744" s="226"/>
      <c r="ATL744" s="226"/>
      <c r="ATM744" s="226"/>
      <c r="ATN744" s="226"/>
      <c r="ATO744" s="226"/>
      <c r="ATP744" s="226"/>
      <c r="ATQ744" s="226"/>
      <c r="ATR744" s="226"/>
      <c r="ATS744" s="226"/>
      <c r="ATT744" s="226"/>
      <c r="ATU744" s="226"/>
      <c r="ATV744" s="226"/>
      <c r="ATW744" s="226"/>
      <c r="ATX744" s="226"/>
      <c r="ATY744" s="226"/>
      <c r="ATZ744" s="226"/>
      <c r="AUA744" s="226"/>
      <c r="AUB744" s="226"/>
      <c r="AUC744" s="226"/>
      <c r="AUD744" s="226"/>
      <c r="AUE744" s="226"/>
      <c r="AUF744" s="226"/>
      <c r="AUG744" s="226"/>
      <c r="AUH744" s="226"/>
      <c r="AUI744" s="226"/>
      <c r="AUJ744" s="226"/>
      <c r="AUK744" s="226"/>
      <c r="AUL744" s="226"/>
      <c r="AUM744" s="226"/>
      <c r="AUN744" s="226"/>
      <c r="AUO744" s="226"/>
      <c r="AUP744" s="226"/>
      <c r="AUQ744" s="226"/>
      <c r="AUR744" s="226"/>
      <c r="AUS744" s="226"/>
      <c r="AUT744" s="226"/>
      <c r="AUU744" s="226"/>
      <c r="AUV744" s="226"/>
      <c r="AUW744" s="226"/>
      <c r="AUX744" s="226"/>
      <c r="AUY744" s="226"/>
      <c r="AUZ744" s="226"/>
      <c r="AVA744" s="226"/>
      <c r="AVB744" s="226"/>
      <c r="AVC744" s="226"/>
      <c r="AVD744" s="226"/>
      <c r="AVE744" s="226"/>
      <c r="AVF744" s="226"/>
      <c r="AVG744" s="226"/>
      <c r="AVH744" s="226"/>
      <c r="AVI744" s="226"/>
      <c r="AVJ744" s="226"/>
      <c r="AVK744" s="226"/>
      <c r="AVL744" s="226"/>
      <c r="AVM744" s="226"/>
      <c r="AVN744" s="226"/>
      <c r="AVO744" s="226"/>
      <c r="AVP744" s="226"/>
      <c r="AVQ744" s="226"/>
      <c r="AVR744" s="226"/>
      <c r="AVS744" s="226"/>
      <c r="AVT744" s="226"/>
      <c r="AVU744" s="226"/>
      <c r="AVV744" s="226"/>
      <c r="AVW744" s="226"/>
      <c r="AVX744" s="226"/>
      <c r="AVY744" s="226"/>
      <c r="AVZ744" s="226"/>
      <c r="AWA744" s="226"/>
      <c r="AWB744" s="226"/>
      <c r="AWC744" s="226"/>
      <c r="AWD744" s="226"/>
      <c r="AWE744" s="226"/>
      <c r="AWF744" s="226"/>
      <c r="AWG744" s="226"/>
      <c r="AWH744" s="226"/>
      <c r="AWI744" s="226"/>
      <c r="AWJ744" s="226"/>
      <c r="AWK744" s="226"/>
      <c r="AWL744" s="226"/>
      <c r="AWM744" s="226"/>
      <c r="AWN744" s="226"/>
      <c r="AWO744" s="226"/>
      <c r="AWP744" s="226"/>
      <c r="AWQ744" s="226"/>
      <c r="AWR744" s="226"/>
      <c r="AWS744" s="226"/>
      <c r="AWT744" s="226"/>
      <c r="AWU744" s="226"/>
      <c r="AWV744" s="226"/>
      <c r="AWW744" s="226"/>
      <c r="AWX744" s="226"/>
      <c r="AWY744" s="226"/>
      <c r="AWZ744" s="226"/>
      <c r="AXA744" s="226"/>
      <c r="AXB744" s="226"/>
      <c r="AXC744" s="226"/>
      <c r="AXD744" s="226"/>
      <c r="AXE744" s="226"/>
      <c r="AXF744" s="226"/>
      <c r="AXG744" s="226"/>
      <c r="AXH744" s="226"/>
      <c r="AXI744" s="226"/>
      <c r="AXJ744" s="226"/>
      <c r="AXK744" s="226"/>
      <c r="AXL744" s="226"/>
      <c r="AXM744" s="226"/>
      <c r="AXN744" s="226"/>
      <c r="AXO744" s="226"/>
      <c r="AXP744" s="226"/>
      <c r="AXQ744" s="226"/>
      <c r="AXR744" s="226"/>
      <c r="AXS744" s="226"/>
      <c r="AXT744" s="226"/>
      <c r="AXU744" s="226"/>
      <c r="AXV744" s="226"/>
      <c r="AXW744" s="226"/>
      <c r="AXX744" s="226"/>
      <c r="AXY744" s="226"/>
      <c r="AXZ744" s="226"/>
      <c r="AYA744" s="226"/>
      <c r="AYB744" s="226"/>
      <c r="AYC744" s="226"/>
      <c r="AYD744" s="226"/>
      <c r="AYE744" s="226"/>
      <c r="AYF744" s="226"/>
      <c r="AYG744" s="226"/>
      <c r="AYH744" s="226"/>
      <c r="AYI744" s="226"/>
      <c r="AYJ744" s="226"/>
      <c r="AYK744" s="226"/>
      <c r="AYL744" s="226"/>
      <c r="AYM744" s="226"/>
      <c r="AYN744" s="226"/>
      <c r="AYO744" s="226"/>
      <c r="AYP744" s="226"/>
      <c r="AYQ744" s="226"/>
      <c r="AYR744" s="226"/>
      <c r="AYS744" s="226"/>
      <c r="AYT744" s="226"/>
      <c r="AYU744" s="226"/>
      <c r="AYV744" s="226"/>
      <c r="AYW744" s="226"/>
      <c r="AYX744" s="226"/>
      <c r="AYY744" s="226"/>
      <c r="AYZ744" s="226"/>
      <c r="AZA744" s="226"/>
      <c r="AZB744" s="226"/>
      <c r="AZC744" s="226"/>
      <c r="AZD744" s="226"/>
      <c r="AZE744" s="226"/>
      <c r="AZF744" s="226"/>
      <c r="AZG744" s="226"/>
      <c r="AZH744" s="226"/>
      <c r="AZI744" s="226"/>
      <c r="AZJ744" s="226"/>
      <c r="AZK744" s="226"/>
      <c r="AZL744" s="226"/>
      <c r="AZM744" s="226"/>
      <c r="AZN744" s="226"/>
      <c r="AZO744" s="226"/>
      <c r="AZP744" s="226"/>
      <c r="AZQ744" s="226"/>
      <c r="AZR744" s="226"/>
      <c r="AZS744" s="226"/>
      <c r="AZT744" s="226"/>
      <c r="AZU744" s="226"/>
      <c r="AZV744" s="226"/>
      <c r="AZW744" s="226"/>
      <c r="AZX744" s="226"/>
      <c r="AZY744" s="226"/>
      <c r="AZZ744" s="226"/>
      <c r="BAA744" s="226"/>
      <c r="BAB744" s="226"/>
      <c r="BAC744" s="226"/>
      <c r="BAD744" s="226"/>
      <c r="BAE744" s="226"/>
      <c r="BAF744" s="226"/>
      <c r="BAG744" s="226"/>
      <c r="BAH744" s="226"/>
      <c r="BAI744" s="226"/>
      <c r="BAJ744" s="226"/>
      <c r="BAK744" s="226"/>
      <c r="BAL744" s="226"/>
      <c r="BAM744" s="226"/>
      <c r="BAN744" s="226"/>
      <c r="BAO744" s="226"/>
      <c r="BAP744" s="226"/>
      <c r="BAQ744" s="226"/>
      <c r="BAR744" s="226"/>
      <c r="BAS744" s="226"/>
      <c r="BAT744" s="226"/>
      <c r="BAU744" s="226"/>
      <c r="BAV744" s="226"/>
      <c r="BAW744" s="226"/>
      <c r="BAX744" s="226"/>
      <c r="BAY744" s="226"/>
      <c r="BAZ744" s="226"/>
      <c r="BBA744" s="226"/>
      <c r="BBB744" s="226"/>
      <c r="BBC744" s="226"/>
      <c r="BBD744" s="226"/>
      <c r="BBE744" s="226"/>
      <c r="BBF744" s="226"/>
      <c r="BBG744" s="226"/>
      <c r="BBH744" s="226"/>
      <c r="BBI744" s="226"/>
      <c r="BBJ744" s="226"/>
      <c r="BBK744" s="226"/>
      <c r="BBL744" s="226"/>
      <c r="BBM744" s="226"/>
      <c r="BBN744" s="226"/>
      <c r="BBO744" s="226"/>
      <c r="BBP744" s="226"/>
      <c r="BBQ744" s="226"/>
      <c r="BBR744" s="226"/>
      <c r="BBS744" s="226"/>
      <c r="BBT744" s="226"/>
      <c r="BBU744" s="226"/>
      <c r="BBV744" s="226"/>
      <c r="BBW744" s="226"/>
      <c r="BBX744" s="226"/>
      <c r="BBY744" s="226"/>
      <c r="BBZ744" s="226"/>
      <c r="BCA744" s="226"/>
      <c r="BCB744" s="226"/>
      <c r="BCC744" s="226"/>
      <c r="BCD744" s="226"/>
      <c r="BCE744" s="226"/>
      <c r="BCF744" s="226"/>
      <c r="BCG744" s="226"/>
      <c r="BCH744" s="226"/>
      <c r="BCI744" s="226"/>
      <c r="BCJ744" s="226"/>
      <c r="BCK744" s="226"/>
      <c r="BCL744" s="226"/>
      <c r="BCM744" s="226"/>
      <c r="BCN744" s="226"/>
      <c r="BCO744" s="226"/>
      <c r="BCP744" s="226"/>
      <c r="BCQ744" s="226"/>
      <c r="BCR744" s="226"/>
      <c r="BCS744" s="226"/>
      <c r="BCT744" s="226"/>
      <c r="BCU744" s="226"/>
      <c r="BCV744" s="226"/>
      <c r="BCW744" s="226"/>
      <c r="BCX744" s="226"/>
      <c r="BCY744" s="226"/>
      <c r="BCZ744" s="226"/>
      <c r="BDA744" s="226"/>
      <c r="BDB744" s="226"/>
      <c r="BDC744" s="226"/>
      <c r="BDD744" s="226"/>
      <c r="BDE744" s="226"/>
      <c r="BDF744" s="226"/>
      <c r="BDG744" s="226"/>
      <c r="BDH744" s="226"/>
      <c r="BDI744" s="226"/>
      <c r="BDJ744" s="226"/>
      <c r="BDK744" s="226"/>
      <c r="BDL744" s="226"/>
      <c r="BDM744" s="226"/>
      <c r="BDN744" s="226"/>
      <c r="BDO744" s="226"/>
      <c r="BDP744" s="226"/>
      <c r="BDQ744" s="226"/>
      <c r="BDR744" s="226"/>
      <c r="BDS744" s="226"/>
      <c r="BDT744" s="226"/>
      <c r="BDU744" s="226"/>
      <c r="BDV744" s="226"/>
      <c r="BDW744" s="226"/>
      <c r="BDX744" s="226"/>
      <c r="BDY744" s="226"/>
      <c r="BDZ744" s="226"/>
      <c r="BEA744" s="226"/>
      <c r="BEB744" s="226"/>
      <c r="BEC744" s="226"/>
      <c r="BED744" s="226"/>
      <c r="BEE744" s="226"/>
      <c r="BEF744" s="226"/>
      <c r="BEG744" s="226"/>
      <c r="BEH744" s="226"/>
      <c r="BEI744" s="226"/>
      <c r="BEJ744" s="226"/>
      <c r="BEK744" s="226"/>
      <c r="BEL744" s="226"/>
      <c r="BEM744" s="226"/>
      <c r="BEN744" s="226"/>
      <c r="BEO744" s="226"/>
      <c r="BEP744" s="226"/>
      <c r="BEQ744" s="226"/>
      <c r="BER744" s="226"/>
      <c r="BES744" s="226"/>
      <c r="BET744" s="226"/>
      <c r="BEU744" s="226"/>
      <c r="BEV744" s="226"/>
      <c r="BEW744" s="226"/>
      <c r="BEX744" s="226"/>
      <c r="BEY744" s="226"/>
      <c r="BEZ744" s="226"/>
      <c r="BFA744" s="226"/>
      <c r="BFB744" s="226"/>
      <c r="BFC744" s="226"/>
      <c r="BFD744" s="226"/>
      <c r="BFE744" s="226"/>
      <c r="BFF744" s="226"/>
      <c r="BFG744" s="226"/>
      <c r="BFH744" s="226"/>
      <c r="BFI744" s="226"/>
      <c r="BFJ744" s="226"/>
      <c r="BFK744" s="226"/>
      <c r="BFL744" s="226"/>
      <c r="BFM744" s="226"/>
      <c r="BFN744" s="226"/>
      <c r="BFO744" s="226"/>
      <c r="BFP744" s="226"/>
      <c r="BFQ744" s="226"/>
      <c r="BFR744" s="226"/>
      <c r="BFS744" s="226"/>
      <c r="BFT744" s="226"/>
      <c r="BFU744" s="226"/>
      <c r="BFV744" s="226"/>
      <c r="BFW744" s="226"/>
      <c r="BFX744" s="226"/>
      <c r="BFY744" s="226"/>
      <c r="BFZ744" s="226"/>
      <c r="BGA744" s="226"/>
      <c r="BGB744" s="226"/>
      <c r="BGC744" s="226"/>
      <c r="BGD744" s="226"/>
      <c r="BGE744" s="226"/>
      <c r="BGF744" s="226"/>
      <c r="BGG744" s="226"/>
      <c r="BGH744" s="226"/>
      <c r="BGI744" s="226"/>
      <c r="BGJ744" s="226"/>
      <c r="BGK744" s="226"/>
      <c r="BGL744" s="226"/>
      <c r="BGM744" s="226"/>
      <c r="BGN744" s="226"/>
      <c r="BGO744" s="226"/>
      <c r="BGP744" s="226"/>
      <c r="BGQ744" s="226"/>
      <c r="BGR744" s="226"/>
      <c r="BGS744" s="226"/>
      <c r="BGT744" s="226"/>
      <c r="BGU744" s="226"/>
      <c r="BGV744" s="226"/>
      <c r="BGW744" s="226"/>
      <c r="BGX744" s="226"/>
      <c r="BGY744" s="226"/>
      <c r="BGZ744" s="226"/>
      <c r="BHA744" s="226"/>
      <c r="BHB744" s="226"/>
      <c r="BHC744" s="226"/>
      <c r="BHD744" s="226"/>
      <c r="BHE744" s="226"/>
      <c r="BHF744" s="226"/>
      <c r="BHG744" s="226"/>
      <c r="BHH744" s="226"/>
      <c r="BHI744" s="226"/>
      <c r="BHJ744" s="226"/>
      <c r="BHK744" s="226"/>
      <c r="BHL744" s="226"/>
      <c r="BHM744" s="226"/>
      <c r="BHN744" s="226"/>
      <c r="BHO744" s="226"/>
      <c r="BHP744" s="226"/>
      <c r="BHQ744" s="226"/>
      <c r="BHR744" s="226"/>
      <c r="BHS744" s="226"/>
      <c r="BHT744" s="226"/>
      <c r="BHU744" s="226"/>
      <c r="BHV744" s="226"/>
      <c r="BHW744" s="226"/>
      <c r="BHX744" s="226"/>
      <c r="BHY744" s="226"/>
      <c r="BHZ744" s="226"/>
      <c r="BIA744" s="226"/>
      <c r="BIB744" s="226"/>
      <c r="BIC744" s="226"/>
      <c r="BID744" s="226"/>
      <c r="BIE744" s="226"/>
      <c r="BIF744" s="226"/>
      <c r="BIG744" s="226"/>
      <c r="BIH744" s="226"/>
      <c r="BII744" s="226"/>
      <c r="BIJ744" s="226"/>
      <c r="BIK744" s="226"/>
      <c r="BIL744" s="226"/>
      <c r="BIM744" s="226"/>
      <c r="BIN744" s="226"/>
      <c r="BIO744" s="226"/>
      <c r="BIP744" s="226"/>
      <c r="BIQ744" s="226"/>
      <c r="BIR744" s="226"/>
      <c r="BIS744" s="226"/>
      <c r="BIT744" s="226"/>
      <c r="BIU744" s="226"/>
      <c r="BIV744" s="226"/>
      <c r="BIW744" s="226"/>
      <c r="BIX744" s="226"/>
      <c r="BIY744" s="226"/>
      <c r="BIZ744" s="226"/>
      <c r="BJA744" s="226"/>
      <c r="BJB744" s="226"/>
      <c r="BJC744" s="226"/>
      <c r="BJD744" s="226"/>
      <c r="BJE744" s="226"/>
      <c r="BJF744" s="226"/>
      <c r="BJG744" s="226"/>
      <c r="BJH744" s="226"/>
      <c r="BJI744" s="226"/>
      <c r="BJJ744" s="226"/>
      <c r="BJK744" s="226"/>
      <c r="BJL744" s="226"/>
      <c r="BJM744" s="226"/>
      <c r="BJN744" s="226"/>
      <c r="BJO744" s="226"/>
      <c r="BJP744" s="226"/>
      <c r="BJQ744" s="226"/>
      <c r="BJR744" s="226"/>
      <c r="BJS744" s="226"/>
      <c r="BJT744" s="226"/>
      <c r="BJU744" s="226"/>
      <c r="BJV744" s="226"/>
      <c r="BJW744" s="226"/>
      <c r="BJX744" s="226"/>
      <c r="BJY744" s="226"/>
      <c r="BJZ744" s="226"/>
      <c r="BKA744" s="226"/>
      <c r="BKB744" s="226"/>
      <c r="BKC744" s="226"/>
      <c r="BKD744" s="226"/>
      <c r="BKE744" s="226"/>
      <c r="BKF744" s="226"/>
      <c r="BKG744" s="226"/>
      <c r="BKH744" s="226"/>
      <c r="BKI744" s="226"/>
      <c r="BKJ744" s="226"/>
      <c r="BKK744" s="226"/>
      <c r="BKL744" s="226"/>
      <c r="BKM744" s="226"/>
      <c r="BKN744" s="226"/>
      <c r="BKO744" s="226"/>
      <c r="BKP744" s="226"/>
      <c r="BKQ744" s="226"/>
      <c r="BKR744" s="226"/>
      <c r="BKS744" s="226"/>
      <c r="BKT744" s="226"/>
      <c r="BKU744" s="226"/>
      <c r="BKV744" s="226"/>
      <c r="BKW744" s="226"/>
      <c r="BKX744" s="226"/>
      <c r="BKY744" s="226"/>
      <c r="BKZ744" s="226"/>
      <c r="BLA744" s="226"/>
      <c r="BLB744" s="226"/>
      <c r="BLC744" s="226"/>
      <c r="BLD744" s="226"/>
      <c r="BLE744" s="226"/>
      <c r="BLF744" s="226"/>
      <c r="BLG744" s="226"/>
      <c r="BLH744" s="226"/>
      <c r="BLI744" s="226"/>
      <c r="BLJ744" s="226"/>
      <c r="BLK744" s="226"/>
      <c r="BLL744" s="226"/>
      <c r="BLM744" s="226"/>
      <c r="BLN744" s="226"/>
      <c r="BLO744" s="226"/>
      <c r="BLP744" s="226"/>
      <c r="BLQ744" s="226"/>
      <c r="BLR744" s="226"/>
      <c r="BLS744" s="226"/>
      <c r="BLT744" s="226"/>
      <c r="BLU744" s="226"/>
      <c r="BLV744" s="226"/>
      <c r="BLW744" s="226"/>
      <c r="BLX744" s="226"/>
      <c r="BLY744" s="226"/>
      <c r="BLZ744" s="226"/>
      <c r="BMA744" s="226"/>
      <c r="BMB744" s="226"/>
      <c r="BMC744" s="226"/>
      <c r="BMD744" s="226"/>
      <c r="BME744" s="226"/>
      <c r="BMF744" s="226"/>
      <c r="BMG744" s="226"/>
      <c r="BMH744" s="226"/>
      <c r="BMI744" s="226"/>
      <c r="BMJ744" s="226"/>
      <c r="BMK744" s="226"/>
      <c r="BML744" s="226"/>
      <c r="BMM744" s="226"/>
      <c r="BMN744" s="226"/>
      <c r="BMO744" s="226"/>
      <c r="BMP744" s="226"/>
      <c r="BMQ744" s="226"/>
      <c r="BMR744" s="226"/>
      <c r="BMS744" s="226"/>
      <c r="BMT744" s="226"/>
      <c r="BMU744" s="226"/>
      <c r="BMV744" s="226"/>
      <c r="BMW744" s="226"/>
      <c r="BMX744" s="226"/>
      <c r="BMY744" s="226"/>
      <c r="BMZ744" s="226"/>
      <c r="BNA744" s="226"/>
      <c r="BNB744" s="226"/>
      <c r="BNC744" s="226"/>
      <c r="BND744" s="226"/>
      <c r="BNE744" s="226"/>
      <c r="BNF744" s="226"/>
      <c r="BNG744" s="226"/>
      <c r="BNH744" s="226"/>
      <c r="BNI744" s="226"/>
      <c r="BNJ744" s="226"/>
      <c r="BNK744" s="226"/>
      <c r="BNL744" s="226"/>
      <c r="BNM744" s="226"/>
      <c r="BNN744" s="226"/>
      <c r="BNO744" s="226"/>
      <c r="BNP744" s="226"/>
      <c r="BNQ744" s="226"/>
      <c r="BNR744" s="226"/>
      <c r="BNS744" s="226"/>
      <c r="BNT744" s="226"/>
      <c r="BNU744" s="226"/>
      <c r="BNV744" s="226"/>
      <c r="BNW744" s="226"/>
      <c r="BNX744" s="226"/>
      <c r="BNY744" s="226"/>
      <c r="BNZ744" s="226"/>
      <c r="BOA744" s="226"/>
      <c r="BOB744" s="226"/>
      <c r="BOC744" s="226"/>
      <c r="BOD744" s="226"/>
      <c r="BOE744" s="226"/>
      <c r="BOF744" s="226"/>
      <c r="BOG744" s="226"/>
      <c r="BOH744" s="226"/>
      <c r="BOI744" s="226"/>
      <c r="BOJ744" s="226"/>
      <c r="BOK744" s="226"/>
      <c r="BOL744" s="226"/>
      <c r="BOM744" s="226"/>
      <c r="BON744" s="226"/>
      <c r="BOO744" s="226"/>
      <c r="BOP744" s="226"/>
      <c r="BOQ744" s="226"/>
      <c r="BOR744" s="226"/>
      <c r="BOS744" s="226"/>
      <c r="BOT744" s="226"/>
      <c r="BOU744" s="226"/>
      <c r="BOV744" s="226"/>
      <c r="BOW744" s="226"/>
      <c r="BOX744" s="226"/>
      <c r="BOY744" s="226"/>
      <c r="BOZ744" s="226"/>
      <c r="BPA744" s="226"/>
      <c r="BPB744" s="226"/>
      <c r="BPC744" s="226"/>
      <c r="BPD744" s="226"/>
      <c r="BPE744" s="226"/>
      <c r="BPF744" s="226"/>
      <c r="BPG744" s="226"/>
      <c r="BPH744" s="226"/>
      <c r="BPI744" s="226"/>
      <c r="BPJ744" s="226"/>
      <c r="BPK744" s="226"/>
      <c r="BPL744" s="226"/>
      <c r="BPM744" s="226"/>
      <c r="BPN744" s="226"/>
      <c r="BPO744" s="226"/>
      <c r="BPP744" s="226"/>
      <c r="BPQ744" s="226"/>
      <c r="BPR744" s="226"/>
      <c r="BPS744" s="226"/>
      <c r="BPT744" s="226"/>
      <c r="BPU744" s="226"/>
      <c r="BPV744" s="226"/>
      <c r="BPW744" s="226"/>
      <c r="BPX744" s="226"/>
      <c r="BPY744" s="226"/>
      <c r="BPZ744" s="226"/>
      <c r="BQA744" s="226"/>
      <c r="BQB744" s="226"/>
      <c r="BQC744" s="226"/>
      <c r="BQD744" s="226"/>
      <c r="BQE744" s="226"/>
      <c r="BQF744" s="226"/>
      <c r="BQG744" s="226"/>
      <c r="BQH744" s="226"/>
      <c r="BQI744" s="226"/>
      <c r="BQJ744" s="226"/>
      <c r="BQK744" s="226"/>
      <c r="BQL744" s="226"/>
      <c r="BQM744" s="226"/>
      <c r="BQN744" s="226"/>
      <c r="BQO744" s="226"/>
      <c r="BQP744" s="226"/>
      <c r="BQQ744" s="226"/>
      <c r="BQR744" s="226"/>
      <c r="BQS744" s="226"/>
      <c r="BQT744" s="226"/>
      <c r="BQU744" s="226"/>
      <c r="BQV744" s="226"/>
      <c r="BQW744" s="226"/>
      <c r="BQX744" s="226"/>
      <c r="BQY744" s="226"/>
      <c r="BQZ744" s="226"/>
      <c r="BRA744" s="226"/>
      <c r="BRB744" s="226"/>
      <c r="BRC744" s="226"/>
      <c r="BRD744" s="226"/>
      <c r="BRE744" s="226"/>
      <c r="BRF744" s="226"/>
      <c r="BRG744" s="226"/>
      <c r="BRH744" s="226"/>
      <c r="BRI744" s="226"/>
      <c r="BRJ744" s="226"/>
      <c r="BRK744" s="226"/>
      <c r="BRL744" s="226"/>
      <c r="BRM744" s="226"/>
      <c r="BRN744" s="226"/>
      <c r="BRO744" s="226"/>
      <c r="BRP744" s="226"/>
      <c r="BRQ744" s="226"/>
      <c r="BRR744" s="226"/>
      <c r="BRS744" s="226"/>
      <c r="BRT744" s="226"/>
      <c r="BRU744" s="226"/>
      <c r="BRV744" s="226"/>
      <c r="BRW744" s="226"/>
      <c r="BRX744" s="226"/>
      <c r="BRY744" s="226"/>
      <c r="BRZ744" s="226"/>
      <c r="BSA744" s="226"/>
      <c r="BSB744" s="226"/>
      <c r="BSC744" s="226"/>
      <c r="BSD744" s="226"/>
      <c r="BSE744" s="226"/>
      <c r="BSF744" s="226"/>
      <c r="BSG744" s="226"/>
      <c r="BSH744" s="226"/>
      <c r="BSI744" s="226"/>
      <c r="BSJ744" s="226"/>
      <c r="BSK744" s="226"/>
      <c r="BSL744" s="226"/>
      <c r="BSM744" s="226"/>
      <c r="BSN744" s="226"/>
      <c r="BSO744" s="226"/>
      <c r="BSP744" s="226"/>
      <c r="BSQ744" s="226"/>
      <c r="BSR744" s="226"/>
      <c r="BSS744" s="226"/>
      <c r="BST744" s="226"/>
      <c r="BSU744" s="226"/>
      <c r="BSV744" s="226"/>
      <c r="BSW744" s="226"/>
      <c r="BSX744" s="226"/>
      <c r="BSY744" s="226"/>
      <c r="BSZ744" s="226"/>
      <c r="BTA744" s="226"/>
      <c r="BTB744" s="226"/>
      <c r="BTC744" s="226"/>
      <c r="BTD744" s="226"/>
      <c r="BTE744" s="226"/>
      <c r="BTF744" s="226"/>
      <c r="BTG744" s="226"/>
      <c r="BTH744" s="226"/>
      <c r="BTI744" s="226"/>
      <c r="BTJ744" s="226"/>
      <c r="BTK744" s="226"/>
      <c r="BTL744" s="226"/>
      <c r="BTM744" s="226"/>
      <c r="BTN744" s="226"/>
      <c r="BTO744" s="226"/>
      <c r="BTP744" s="226"/>
      <c r="BTQ744" s="226"/>
      <c r="BTR744" s="226"/>
      <c r="BTS744" s="226"/>
      <c r="BTT744" s="226"/>
      <c r="BTU744" s="226"/>
      <c r="BTV744" s="226"/>
      <c r="BTW744" s="226"/>
      <c r="BTX744" s="226"/>
      <c r="BTY744" s="226"/>
      <c r="BTZ744" s="226"/>
      <c r="BUA744" s="226"/>
      <c r="BUB744" s="226"/>
      <c r="BUC744" s="226"/>
      <c r="BUD744" s="226"/>
      <c r="BUE744" s="226"/>
      <c r="BUF744" s="226"/>
      <c r="BUG744" s="226"/>
      <c r="BUH744" s="226"/>
      <c r="BUI744" s="226"/>
      <c r="BUJ744" s="226"/>
      <c r="BUK744" s="226"/>
      <c r="BUL744" s="226"/>
      <c r="BUM744" s="226"/>
      <c r="BUN744" s="226"/>
      <c r="BUO744" s="226"/>
      <c r="BUP744" s="226"/>
      <c r="BUQ744" s="226"/>
      <c r="BUR744" s="226"/>
      <c r="BUS744" s="226"/>
      <c r="BUT744" s="226"/>
      <c r="BUU744" s="226"/>
      <c r="BUV744" s="226"/>
      <c r="BUW744" s="226"/>
      <c r="BUX744" s="226"/>
      <c r="BUY744" s="226"/>
      <c r="BUZ744" s="226"/>
      <c r="BVA744" s="226"/>
      <c r="BVB744" s="226"/>
      <c r="BVC744" s="226"/>
      <c r="BVD744" s="226"/>
      <c r="BVE744" s="226"/>
      <c r="BVF744" s="226"/>
      <c r="BVG744" s="226"/>
      <c r="BVH744" s="226"/>
      <c r="BVI744" s="226"/>
      <c r="BVJ744" s="226"/>
      <c r="BVK744" s="226"/>
      <c r="BVL744" s="226"/>
      <c r="BVM744" s="226"/>
      <c r="BVN744" s="226"/>
      <c r="BVO744" s="226"/>
      <c r="BVP744" s="226"/>
      <c r="BVQ744" s="226"/>
      <c r="BVR744" s="226"/>
      <c r="BVS744" s="226"/>
      <c r="BVT744" s="226"/>
      <c r="BVU744" s="226"/>
      <c r="BVV744" s="226"/>
      <c r="BVW744" s="226"/>
      <c r="BVX744" s="226"/>
      <c r="BVY744" s="226"/>
      <c r="BVZ744" s="226"/>
      <c r="BWA744" s="226"/>
      <c r="BWB744" s="226"/>
      <c r="BWC744" s="226"/>
      <c r="BWD744" s="226"/>
      <c r="BWE744" s="226"/>
      <c r="BWF744" s="226"/>
      <c r="BWG744" s="226"/>
      <c r="BWH744" s="226"/>
      <c r="BWI744" s="226"/>
      <c r="BWJ744" s="226"/>
      <c r="BWK744" s="226"/>
      <c r="BWL744" s="226"/>
      <c r="BWM744" s="226"/>
      <c r="BWN744" s="226"/>
      <c r="BWO744" s="226"/>
      <c r="BWP744" s="226"/>
      <c r="BWQ744" s="226"/>
      <c r="BWR744" s="226"/>
      <c r="BWS744" s="226"/>
      <c r="BWT744" s="226"/>
      <c r="BWU744" s="226"/>
      <c r="BWV744" s="226"/>
      <c r="BWW744" s="226"/>
      <c r="BWX744" s="226"/>
      <c r="BWY744" s="226"/>
      <c r="BWZ744" s="226"/>
      <c r="BXA744" s="226"/>
      <c r="BXB744" s="226"/>
      <c r="BXC744" s="226"/>
      <c r="BXD744" s="226"/>
      <c r="BXE744" s="226"/>
      <c r="BXF744" s="226"/>
      <c r="BXG744" s="226"/>
      <c r="BXH744" s="226"/>
      <c r="BXI744" s="226"/>
      <c r="BXJ744" s="226"/>
      <c r="BXK744" s="226"/>
      <c r="BXL744" s="226"/>
      <c r="BXM744" s="226"/>
      <c r="BXN744" s="226"/>
      <c r="BXO744" s="226"/>
      <c r="BXP744" s="226"/>
      <c r="BXQ744" s="226"/>
      <c r="BXR744" s="226"/>
      <c r="BXS744" s="226"/>
      <c r="BXT744" s="226"/>
      <c r="BXU744" s="226"/>
      <c r="BXV744" s="226"/>
      <c r="BXW744" s="226"/>
      <c r="BXX744" s="226"/>
      <c r="BXY744" s="226"/>
      <c r="BXZ744" s="226"/>
      <c r="BYA744" s="226"/>
      <c r="BYB744" s="226"/>
      <c r="BYC744" s="226"/>
      <c r="BYD744" s="226"/>
      <c r="BYE744" s="226"/>
      <c r="BYF744" s="226"/>
      <c r="BYG744" s="226"/>
      <c r="BYH744" s="226"/>
      <c r="BYI744" s="226"/>
      <c r="BYJ744" s="226"/>
      <c r="BYK744" s="226"/>
      <c r="BYL744" s="226"/>
      <c r="BYM744" s="226"/>
      <c r="BYN744" s="226"/>
      <c r="BYO744" s="226"/>
      <c r="BYP744" s="226"/>
      <c r="BYQ744" s="226"/>
      <c r="BYR744" s="226"/>
      <c r="BYS744" s="226"/>
      <c r="BYT744" s="226"/>
      <c r="BYU744" s="226"/>
      <c r="BYV744" s="226"/>
      <c r="BYW744" s="226"/>
      <c r="BYX744" s="226"/>
      <c r="BYY744" s="226"/>
      <c r="BYZ744" s="226"/>
      <c r="BZA744" s="226"/>
      <c r="BZB744" s="226"/>
      <c r="BZC744" s="226"/>
      <c r="BZD744" s="226"/>
      <c r="BZE744" s="226"/>
      <c r="BZF744" s="226"/>
      <c r="BZG744" s="226"/>
      <c r="BZH744" s="226"/>
      <c r="BZI744" s="226"/>
      <c r="BZJ744" s="226"/>
      <c r="BZK744" s="226"/>
      <c r="BZL744" s="226"/>
      <c r="BZM744" s="226"/>
      <c r="BZN744" s="226"/>
      <c r="BZO744" s="226"/>
      <c r="BZP744" s="226"/>
      <c r="BZQ744" s="226"/>
      <c r="BZR744" s="226"/>
      <c r="BZS744" s="226"/>
      <c r="BZT744" s="226"/>
      <c r="BZU744" s="226"/>
      <c r="BZV744" s="226"/>
      <c r="BZW744" s="226"/>
      <c r="BZX744" s="226"/>
      <c r="BZY744" s="226"/>
      <c r="BZZ744" s="226"/>
      <c r="CAA744" s="226"/>
      <c r="CAB744" s="226"/>
      <c r="CAC744" s="226"/>
      <c r="CAD744" s="226"/>
      <c r="CAE744" s="226"/>
      <c r="CAF744" s="226"/>
      <c r="CAG744" s="226"/>
      <c r="CAH744" s="226"/>
      <c r="CAI744" s="226"/>
      <c r="CAJ744" s="226"/>
      <c r="CAK744" s="226"/>
      <c r="CAL744" s="226"/>
      <c r="CAM744" s="226"/>
      <c r="CAN744" s="226"/>
      <c r="CAO744" s="226"/>
      <c r="CAP744" s="226"/>
      <c r="CAQ744" s="226"/>
      <c r="CAR744" s="226"/>
      <c r="CAS744" s="226"/>
      <c r="CAT744" s="226"/>
      <c r="CAU744" s="226"/>
      <c r="CAV744" s="226"/>
      <c r="CAW744" s="226"/>
      <c r="CAX744" s="226"/>
      <c r="CAY744" s="226"/>
      <c r="CAZ744" s="226"/>
      <c r="CBA744" s="226"/>
      <c r="CBB744" s="226"/>
      <c r="CBC744" s="226"/>
      <c r="CBD744" s="226"/>
      <c r="CBE744" s="226"/>
      <c r="CBF744" s="226"/>
      <c r="CBG744" s="226"/>
      <c r="CBH744" s="226"/>
      <c r="CBI744" s="226"/>
      <c r="CBJ744" s="226"/>
      <c r="CBK744" s="226"/>
      <c r="CBL744" s="226"/>
      <c r="CBM744" s="226"/>
      <c r="CBN744" s="226"/>
      <c r="CBO744" s="226"/>
      <c r="CBP744" s="226"/>
      <c r="CBQ744" s="226"/>
      <c r="CBR744" s="226"/>
      <c r="CBS744" s="226"/>
      <c r="CBT744" s="226"/>
      <c r="CBU744" s="226"/>
      <c r="CBV744" s="226"/>
      <c r="CBW744" s="226"/>
      <c r="CBX744" s="226"/>
      <c r="CBY744" s="226"/>
      <c r="CBZ744" s="226"/>
      <c r="CCA744" s="226"/>
      <c r="CCB744" s="226"/>
      <c r="CCC744" s="226"/>
      <c r="CCD744" s="226"/>
      <c r="CCE744" s="226"/>
      <c r="CCF744" s="226"/>
      <c r="CCG744" s="226"/>
      <c r="CCH744" s="226"/>
      <c r="CCI744" s="226"/>
      <c r="CCJ744" s="226"/>
      <c r="CCK744" s="226"/>
      <c r="CCL744" s="226"/>
      <c r="CCM744" s="226"/>
      <c r="CCN744" s="226"/>
      <c r="CCO744" s="226"/>
      <c r="CCP744" s="226"/>
      <c r="CCQ744" s="226"/>
      <c r="CCR744" s="226"/>
      <c r="CCS744" s="226"/>
      <c r="CCT744" s="226"/>
      <c r="CCU744" s="226"/>
      <c r="CCV744" s="226"/>
      <c r="CCW744" s="226"/>
      <c r="CCX744" s="226"/>
      <c r="CCY744" s="226"/>
      <c r="CCZ744" s="226"/>
      <c r="CDA744" s="226"/>
      <c r="CDB744" s="226"/>
      <c r="CDC744" s="226"/>
      <c r="CDD744" s="226"/>
      <c r="CDE744" s="226"/>
      <c r="CDF744" s="226"/>
      <c r="CDG744" s="226"/>
      <c r="CDH744" s="226"/>
      <c r="CDI744" s="226"/>
      <c r="CDJ744" s="226"/>
      <c r="CDK744" s="226"/>
      <c r="CDL744" s="226"/>
      <c r="CDM744" s="226"/>
      <c r="CDN744" s="226"/>
      <c r="CDO744" s="226"/>
      <c r="CDP744" s="226"/>
      <c r="CDQ744" s="226"/>
      <c r="CDR744" s="226"/>
      <c r="CDS744" s="226"/>
      <c r="CDT744" s="226"/>
      <c r="CDU744" s="226"/>
      <c r="CDV744" s="226"/>
      <c r="CDW744" s="226"/>
      <c r="CDX744" s="226"/>
      <c r="CDY744" s="226"/>
      <c r="CDZ744" s="226"/>
      <c r="CEA744" s="226"/>
      <c r="CEB744" s="226"/>
      <c r="CEC744" s="226"/>
      <c r="CED744" s="226"/>
      <c r="CEE744" s="226"/>
      <c r="CEF744" s="226"/>
      <c r="CEG744" s="226"/>
      <c r="CEH744" s="226"/>
      <c r="CEI744" s="226"/>
      <c r="CEJ744" s="226"/>
      <c r="CEK744" s="226"/>
      <c r="CEL744" s="226"/>
      <c r="CEM744" s="226"/>
      <c r="CEN744" s="226"/>
      <c r="CEO744" s="226"/>
      <c r="CEP744" s="226"/>
      <c r="CEQ744" s="226"/>
      <c r="CER744" s="226"/>
      <c r="CES744" s="226"/>
      <c r="CET744" s="226"/>
      <c r="CEU744" s="226"/>
      <c r="CEV744" s="226"/>
      <c r="CEW744" s="226"/>
      <c r="CEX744" s="226"/>
      <c r="CEY744" s="226"/>
      <c r="CEZ744" s="226"/>
      <c r="CFA744" s="226"/>
      <c r="CFB744" s="226"/>
      <c r="CFC744" s="226"/>
      <c r="CFD744" s="226"/>
      <c r="CFE744" s="226"/>
      <c r="CFF744" s="226"/>
      <c r="CFG744" s="226"/>
      <c r="CFH744" s="226"/>
      <c r="CFI744" s="226"/>
      <c r="CFJ744" s="226"/>
      <c r="CFK744" s="226"/>
      <c r="CFL744" s="226"/>
      <c r="CFM744" s="226"/>
      <c r="CFN744" s="226"/>
      <c r="CFO744" s="226"/>
      <c r="CFP744" s="226"/>
      <c r="CFQ744" s="226"/>
      <c r="CFR744" s="226"/>
      <c r="CFS744" s="226"/>
      <c r="CFT744" s="226"/>
      <c r="CFU744" s="226"/>
      <c r="CFV744" s="226"/>
      <c r="CFW744" s="226"/>
      <c r="CFX744" s="226"/>
      <c r="CFY744" s="226"/>
      <c r="CFZ744" s="226"/>
      <c r="CGA744" s="226"/>
      <c r="CGB744" s="226"/>
      <c r="CGC744" s="226"/>
      <c r="CGD744" s="226"/>
      <c r="CGE744" s="226"/>
      <c r="CGF744" s="226"/>
      <c r="CGG744" s="226"/>
      <c r="CGH744" s="226"/>
      <c r="CGI744" s="226"/>
      <c r="CGJ744" s="226"/>
      <c r="CGK744" s="226"/>
      <c r="CGL744" s="226"/>
      <c r="CGM744" s="226"/>
      <c r="CGN744" s="226"/>
      <c r="CGO744" s="226"/>
      <c r="CGP744" s="226"/>
      <c r="CGQ744" s="226"/>
      <c r="CGR744" s="226"/>
      <c r="CGS744" s="226"/>
      <c r="CGT744" s="226"/>
      <c r="CGU744" s="226"/>
      <c r="CGV744" s="226"/>
      <c r="CGW744" s="226"/>
      <c r="CGX744" s="226"/>
      <c r="CGY744" s="226"/>
      <c r="CGZ744" s="226"/>
      <c r="CHA744" s="226"/>
      <c r="CHB744" s="226"/>
      <c r="CHC744" s="226"/>
      <c r="CHD744" s="226"/>
      <c r="CHE744" s="226"/>
      <c r="CHF744" s="226"/>
      <c r="CHG744" s="226"/>
      <c r="CHH744" s="226"/>
      <c r="CHI744" s="226"/>
      <c r="CHJ744" s="226"/>
      <c r="CHK744" s="226"/>
      <c r="CHL744" s="226"/>
      <c r="CHM744" s="226"/>
      <c r="CHN744" s="226"/>
      <c r="CHO744" s="226"/>
      <c r="CHP744" s="226"/>
      <c r="CHQ744" s="226"/>
      <c r="CHR744" s="226"/>
      <c r="CHS744" s="226"/>
      <c r="CHT744" s="226"/>
      <c r="CHU744" s="226"/>
      <c r="CHV744" s="226"/>
      <c r="CHW744" s="226"/>
      <c r="CHX744" s="226"/>
      <c r="CHY744" s="226"/>
      <c r="CHZ744" s="226"/>
      <c r="CIA744" s="226"/>
      <c r="CIB744" s="226"/>
      <c r="CIC744" s="226"/>
      <c r="CID744" s="226"/>
      <c r="CIE744" s="226"/>
      <c r="CIF744" s="226"/>
      <c r="CIG744" s="226"/>
      <c r="CIH744" s="226"/>
      <c r="CII744" s="226"/>
      <c r="CIJ744" s="226"/>
      <c r="CIK744" s="226"/>
      <c r="CIL744" s="226"/>
      <c r="CIM744" s="226"/>
      <c r="CIN744" s="226"/>
      <c r="CIO744" s="226"/>
      <c r="CIP744" s="226"/>
      <c r="CIQ744" s="226"/>
      <c r="CIR744" s="226"/>
      <c r="CIS744" s="226"/>
      <c r="CIT744" s="226"/>
      <c r="CIU744" s="226"/>
      <c r="CIV744" s="226"/>
      <c r="CIW744" s="226"/>
      <c r="CIX744" s="226"/>
      <c r="CIY744" s="226"/>
      <c r="CIZ744" s="226"/>
      <c r="CJA744" s="226"/>
      <c r="CJB744" s="226"/>
      <c r="CJC744" s="226"/>
      <c r="CJD744" s="226"/>
      <c r="CJE744" s="226"/>
      <c r="CJF744" s="226"/>
      <c r="CJG744" s="226"/>
      <c r="CJH744" s="226"/>
      <c r="CJI744" s="226"/>
      <c r="CJJ744" s="226"/>
      <c r="CJK744" s="226"/>
      <c r="CJL744" s="226"/>
      <c r="CJM744" s="226"/>
      <c r="CJN744" s="226"/>
      <c r="CJO744" s="226"/>
      <c r="CJP744" s="226"/>
      <c r="CJQ744" s="226"/>
      <c r="CJR744" s="226"/>
      <c r="CJS744" s="226"/>
      <c r="CJT744" s="226"/>
      <c r="CJU744" s="226"/>
      <c r="CJV744" s="226"/>
      <c r="CJW744" s="226"/>
      <c r="CJX744" s="226"/>
      <c r="CJY744" s="226"/>
      <c r="CJZ744" s="226"/>
      <c r="CKA744" s="226"/>
      <c r="CKB744" s="226"/>
      <c r="CKC744" s="226"/>
      <c r="CKD744" s="226"/>
      <c r="CKE744" s="226"/>
      <c r="CKF744" s="226"/>
      <c r="CKG744" s="226"/>
      <c r="CKH744" s="226"/>
      <c r="CKI744" s="226"/>
      <c r="CKJ744" s="226"/>
      <c r="CKK744" s="226"/>
      <c r="CKL744" s="226"/>
      <c r="CKM744" s="226"/>
      <c r="CKN744" s="226"/>
      <c r="CKO744" s="226"/>
      <c r="CKP744" s="226"/>
      <c r="CKQ744" s="226"/>
      <c r="CKR744" s="226"/>
      <c r="CKS744" s="226"/>
      <c r="CKT744" s="226"/>
      <c r="CKU744" s="226"/>
      <c r="CKV744" s="226"/>
      <c r="CKW744" s="226"/>
      <c r="CKX744" s="226"/>
      <c r="CKY744" s="226"/>
      <c r="CKZ744" s="226"/>
      <c r="CLA744" s="226"/>
      <c r="CLB744" s="226"/>
      <c r="CLC744" s="226"/>
      <c r="CLD744" s="226"/>
      <c r="CLE744" s="226"/>
      <c r="CLF744" s="226"/>
      <c r="CLG744" s="226"/>
      <c r="CLH744" s="226"/>
      <c r="CLI744" s="226"/>
      <c r="CLJ744" s="226"/>
      <c r="CLK744" s="226"/>
      <c r="CLL744" s="226"/>
      <c r="CLM744" s="226"/>
      <c r="CLN744" s="226"/>
      <c r="CLO744" s="226"/>
      <c r="CLP744" s="226"/>
      <c r="CLQ744" s="226"/>
      <c r="CLR744" s="226"/>
      <c r="CLS744" s="226"/>
      <c r="CLT744" s="226"/>
      <c r="CLU744" s="226"/>
      <c r="CLV744" s="226"/>
      <c r="CLW744" s="226"/>
      <c r="CLX744" s="226"/>
      <c r="CLY744" s="226"/>
      <c r="CLZ744" s="226"/>
      <c r="CMA744" s="226"/>
      <c r="CMB744" s="226"/>
      <c r="CMC744" s="226"/>
      <c r="CMD744" s="226"/>
      <c r="CME744" s="226"/>
      <c r="CMF744" s="226"/>
      <c r="CMG744" s="226"/>
      <c r="CMH744" s="226"/>
      <c r="CMI744" s="226"/>
      <c r="CMJ744" s="226"/>
      <c r="CMK744" s="226"/>
      <c r="CML744" s="226"/>
      <c r="CMM744" s="226"/>
      <c r="CMN744" s="226"/>
      <c r="CMO744" s="226"/>
      <c r="CMP744" s="226"/>
      <c r="CMQ744" s="226"/>
      <c r="CMR744" s="226"/>
      <c r="CMS744" s="226"/>
      <c r="CMT744" s="226"/>
      <c r="CMU744" s="226"/>
      <c r="CMV744" s="226"/>
      <c r="CMW744" s="226"/>
      <c r="CMX744" s="226"/>
      <c r="CMY744" s="226"/>
      <c r="CMZ744" s="226"/>
      <c r="CNA744" s="226"/>
      <c r="CNB744" s="226"/>
      <c r="CNC744" s="226"/>
      <c r="CND744" s="226"/>
      <c r="CNE744" s="226"/>
      <c r="CNF744" s="226"/>
      <c r="CNG744" s="226"/>
      <c r="CNH744" s="226"/>
      <c r="CNI744" s="226"/>
      <c r="CNJ744" s="226"/>
      <c r="CNK744" s="226"/>
      <c r="CNL744" s="226"/>
      <c r="CNM744" s="226"/>
      <c r="CNN744" s="226"/>
      <c r="CNO744" s="226"/>
      <c r="CNP744" s="226"/>
      <c r="CNQ744" s="226"/>
      <c r="CNR744" s="226"/>
      <c r="CNS744" s="226"/>
      <c r="CNT744" s="226"/>
      <c r="CNU744" s="226"/>
      <c r="CNV744" s="226"/>
      <c r="CNW744" s="226"/>
      <c r="CNX744" s="226"/>
      <c r="CNY744" s="226"/>
      <c r="CNZ744" s="226"/>
      <c r="COA744" s="226"/>
      <c r="COB744" s="226"/>
      <c r="COC744" s="226"/>
      <c r="COD744" s="226"/>
      <c r="COE744" s="226"/>
      <c r="COF744" s="226"/>
      <c r="COG744" s="226"/>
      <c r="COH744" s="226"/>
      <c r="COI744" s="226"/>
      <c r="COJ744" s="226"/>
      <c r="COK744" s="226"/>
      <c r="COL744" s="226"/>
      <c r="COM744" s="226"/>
      <c r="CON744" s="226"/>
      <c r="COO744" s="226"/>
      <c r="COP744" s="226"/>
      <c r="COQ744" s="226"/>
      <c r="COR744" s="226"/>
      <c r="COS744" s="226"/>
      <c r="COT744" s="226"/>
      <c r="COU744" s="226"/>
      <c r="COV744" s="226"/>
      <c r="COW744" s="226"/>
      <c r="COX744" s="226"/>
      <c r="COY744" s="226"/>
      <c r="COZ744" s="226"/>
      <c r="CPA744" s="226"/>
      <c r="CPB744" s="226"/>
      <c r="CPC744" s="226"/>
      <c r="CPD744" s="226"/>
      <c r="CPE744" s="226"/>
      <c r="CPF744" s="226"/>
      <c r="CPG744" s="226"/>
      <c r="CPH744" s="226"/>
      <c r="CPI744" s="226"/>
      <c r="CPJ744" s="226"/>
      <c r="CPK744" s="226"/>
      <c r="CPL744" s="226"/>
      <c r="CPM744" s="226"/>
      <c r="CPN744" s="226"/>
      <c r="CPO744" s="226"/>
      <c r="CPP744" s="226"/>
      <c r="CPQ744" s="226"/>
      <c r="CPR744" s="226"/>
      <c r="CPS744" s="226"/>
      <c r="CPT744" s="226"/>
      <c r="CPU744" s="226"/>
      <c r="CPV744" s="226"/>
      <c r="CPW744" s="226"/>
      <c r="CPX744" s="226"/>
      <c r="CPY744" s="226"/>
      <c r="CPZ744" s="226"/>
      <c r="CQA744" s="226"/>
      <c r="CQB744" s="226"/>
      <c r="CQC744" s="226"/>
      <c r="CQD744" s="226"/>
      <c r="CQE744" s="226"/>
      <c r="CQF744" s="226"/>
      <c r="CQG744" s="226"/>
      <c r="CQH744" s="226"/>
      <c r="CQI744" s="226"/>
      <c r="CQJ744" s="226"/>
      <c r="CQK744" s="226"/>
      <c r="CQL744" s="226"/>
      <c r="CQM744" s="226"/>
      <c r="CQN744" s="226"/>
      <c r="CQO744" s="226"/>
      <c r="CQP744" s="226"/>
      <c r="CQQ744" s="226"/>
      <c r="CQR744" s="226"/>
      <c r="CQS744" s="226"/>
      <c r="CQT744" s="226"/>
      <c r="CQU744" s="226"/>
      <c r="CQV744" s="226"/>
      <c r="CQW744" s="226"/>
      <c r="CQX744" s="226"/>
      <c r="CQY744" s="226"/>
      <c r="CQZ744" s="226"/>
      <c r="CRA744" s="226"/>
      <c r="CRB744" s="226"/>
      <c r="CRC744" s="226"/>
      <c r="CRD744" s="226"/>
      <c r="CRE744" s="226"/>
      <c r="CRF744" s="226"/>
      <c r="CRG744" s="226"/>
      <c r="CRH744" s="226"/>
      <c r="CRI744" s="226"/>
      <c r="CRJ744" s="226"/>
      <c r="CRK744" s="226"/>
      <c r="CRL744" s="226"/>
      <c r="CRM744" s="226"/>
      <c r="CRN744" s="226"/>
      <c r="CRO744" s="226"/>
      <c r="CRP744" s="226"/>
      <c r="CRQ744" s="226"/>
      <c r="CRR744" s="226"/>
      <c r="CRS744" s="226"/>
      <c r="CRT744" s="226"/>
      <c r="CRU744" s="226"/>
      <c r="CRV744" s="226"/>
      <c r="CRW744" s="226"/>
      <c r="CRX744" s="226"/>
      <c r="CRY744" s="226"/>
      <c r="CRZ744" s="226"/>
      <c r="CSA744" s="226"/>
      <c r="CSB744" s="226"/>
      <c r="CSC744" s="226"/>
      <c r="CSD744" s="226"/>
      <c r="CSE744" s="226"/>
      <c r="CSF744" s="226"/>
      <c r="CSG744" s="226"/>
      <c r="CSH744" s="226"/>
      <c r="CSI744" s="226"/>
      <c r="CSJ744" s="226"/>
      <c r="CSK744" s="226"/>
      <c r="CSL744" s="226"/>
      <c r="CSM744" s="226"/>
      <c r="CSN744" s="226"/>
      <c r="CSO744" s="226"/>
      <c r="CSP744" s="226"/>
      <c r="CSQ744" s="226"/>
      <c r="CSR744" s="226"/>
      <c r="CSS744" s="226"/>
      <c r="CST744" s="226"/>
      <c r="CSU744" s="226"/>
      <c r="CSV744" s="226"/>
      <c r="CSW744" s="226"/>
      <c r="CSX744" s="226"/>
      <c r="CSY744" s="226"/>
      <c r="CSZ744" s="226"/>
      <c r="CTA744" s="226"/>
      <c r="CTB744" s="226"/>
      <c r="CTC744" s="226"/>
      <c r="CTD744" s="226"/>
      <c r="CTE744" s="226"/>
      <c r="CTF744" s="226"/>
      <c r="CTG744" s="226"/>
      <c r="CTH744" s="226"/>
      <c r="CTI744" s="226"/>
      <c r="CTJ744" s="226"/>
      <c r="CTK744" s="226"/>
      <c r="CTL744" s="226"/>
      <c r="CTM744" s="226"/>
      <c r="CTN744" s="226"/>
      <c r="CTO744" s="226"/>
      <c r="CTP744" s="226"/>
      <c r="CTQ744" s="226"/>
      <c r="CTR744" s="226"/>
      <c r="CTS744" s="226"/>
      <c r="CTT744" s="226"/>
      <c r="CTU744" s="226"/>
      <c r="CTV744" s="226"/>
      <c r="CTW744" s="226"/>
      <c r="CTX744" s="226"/>
      <c r="CTY744" s="226"/>
      <c r="CTZ744" s="226"/>
      <c r="CUA744" s="226"/>
      <c r="CUB744" s="226"/>
      <c r="CUC744" s="226"/>
      <c r="CUD744" s="226"/>
      <c r="CUE744" s="226"/>
      <c r="CUF744" s="226"/>
      <c r="CUG744" s="226"/>
      <c r="CUH744" s="226"/>
      <c r="CUI744" s="226"/>
      <c r="CUJ744" s="226"/>
      <c r="CUK744" s="226"/>
      <c r="CUL744" s="226"/>
      <c r="CUM744" s="226"/>
      <c r="CUN744" s="226"/>
      <c r="CUO744" s="226"/>
      <c r="CUP744" s="226"/>
      <c r="CUQ744" s="226"/>
      <c r="CUR744" s="226"/>
      <c r="CUS744" s="226"/>
      <c r="CUT744" s="226"/>
      <c r="CUU744" s="226"/>
      <c r="CUV744" s="226"/>
      <c r="CUW744" s="226"/>
      <c r="CUX744" s="226"/>
      <c r="CUY744" s="226"/>
      <c r="CUZ744" s="226"/>
      <c r="CVA744" s="226"/>
      <c r="CVB744" s="226"/>
      <c r="CVC744" s="226"/>
      <c r="CVD744" s="226"/>
      <c r="CVE744" s="226"/>
      <c r="CVF744" s="226"/>
      <c r="CVG744" s="226"/>
      <c r="CVH744" s="226"/>
      <c r="CVI744" s="226"/>
      <c r="CVJ744" s="226"/>
      <c r="CVK744" s="226"/>
      <c r="CVL744" s="226"/>
      <c r="CVM744" s="226"/>
      <c r="CVN744" s="226"/>
      <c r="CVO744" s="226"/>
      <c r="CVP744" s="226"/>
      <c r="CVQ744" s="226"/>
      <c r="CVR744" s="226"/>
      <c r="CVS744" s="226"/>
      <c r="CVT744" s="226"/>
      <c r="CVU744" s="226"/>
      <c r="CVV744" s="226"/>
      <c r="CVW744" s="226"/>
      <c r="CVX744" s="226"/>
      <c r="CVY744" s="226"/>
      <c r="CVZ744" s="226"/>
      <c r="CWA744" s="226"/>
      <c r="CWB744" s="226"/>
      <c r="CWC744" s="226"/>
      <c r="CWD744" s="226"/>
      <c r="CWE744" s="226"/>
      <c r="CWF744" s="226"/>
      <c r="CWG744" s="226"/>
      <c r="CWH744" s="226"/>
      <c r="CWI744" s="226"/>
      <c r="CWJ744" s="226"/>
      <c r="CWK744" s="226"/>
      <c r="CWL744" s="226"/>
      <c r="CWM744" s="226"/>
      <c r="CWN744" s="226"/>
      <c r="CWO744" s="226"/>
      <c r="CWP744" s="226"/>
      <c r="CWQ744" s="226"/>
      <c r="CWR744" s="226"/>
      <c r="CWS744" s="226"/>
      <c r="CWT744" s="226"/>
      <c r="CWU744" s="226"/>
      <c r="CWV744" s="226"/>
      <c r="CWW744" s="226"/>
      <c r="CWX744" s="226"/>
      <c r="CWY744" s="226"/>
      <c r="CWZ744" s="226"/>
      <c r="CXA744" s="226"/>
      <c r="CXB744" s="226"/>
      <c r="CXC744" s="226"/>
      <c r="CXD744" s="226"/>
      <c r="CXE744" s="226"/>
      <c r="CXF744" s="226"/>
      <c r="CXG744" s="226"/>
      <c r="CXH744" s="226"/>
      <c r="CXI744" s="226"/>
      <c r="CXJ744" s="226"/>
      <c r="CXK744" s="226"/>
      <c r="CXL744" s="226"/>
      <c r="CXM744" s="226"/>
      <c r="CXN744" s="226"/>
      <c r="CXO744" s="226"/>
      <c r="CXP744" s="226"/>
      <c r="CXQ744" s="226"/>
      <c r="CXR744" s="226"/>
      <c r="CXS744" s="226"/>
      <c r="CXT744" s="226"/>
      <c r="CXU744" s="226"/>
      <c r="CXV744" s="226"/>
      <c r="CXW744" s="226"/>
      <c r="CXX744" s="226"/>
      <c r="CXY744" s="226"/>
      <c r="CXZ744" s="226"/>
      <c r="CYA744" s="226"/>
      <c r="CYB744" s="226"/>
      <c r="CYC744" s="226"/>
      <c r="CYD744" s="226"/>
      <c r="CYE744" s="226"/>
      <c r="CYF744" s="226"/>
      <c r="CYG744" s="226"/>
      <c r="CYH744" s="226"/>
      <c r="CYI744" s="226"/>
      <c r="CYJ744" s="226"/>
      <c r="CYK744" s="226"/>
      <c r="CYL744" s="226"/>
      <c r="CYM744" s="226"/>
      <c r="CYN744" s="226"/>
      <c r="CYO744" s="226"/>
      <c r="CYP744" s="226"/>
      <c r="CYQ744" s="226"/>
      <c r="CYR744" s="226"/>
      <c r="CYS744" s="226"/>
      <c r="CYT744" s="226"/>
      <c r="CYU744" s="226"/>
      <c r="CYV744" s="226"/>
      <c r="CYW744" s="226"/>
      <c r="CYX744" s="226"/>
      <c r="CYY744" s="226"/>
      <c r="CYZ744" s="226"/>
      <c r="CZA744" s="226"/>
      <c r="CZB744" s="226"/>
      <c r="CZC744" s="226"/>
      <c r="CZD744" s="226"/>
      <c r="CZE744" s="226"/>
      <c r="CZF744" s="226"/>
      <c r="CZG744" s="226"/>
      <c r="CZH744" s="226"/>
      <c r="CZI744" s="226"/>
      <c r="CZJ744" s="226"/>
      <c r="CZK744" s="226"/>
      <c r="CZL744" s="226"/>
      <c r="CZM744" s="226"/>
      <c r="CZN744" s="226"/>
      <c r="CZO744" s="226"/>
      <c r="CZP744" s="226"/>
      <c r="CZQ744" s="226"/>
      <c r="CZR744" s="226"/>
      <c r="CZS744" s="226"/>
      <c r="CZT744" s="226"/>
      <c r="CZU744" s="226"/>
      <c r="CZV744" s="226"/>
      <c r="CZW744" s="226"/>
      <c r="CZX744" s="226"/>
      <c r="CZY744" s="226"/>
      <c r="CZZ744" s="226"/>
      <c r="DAA744" s="226"/>
      <c r="DAB744" s="226"/>
      <c r="DAC744" s="226"/>
      <c r="DAD744" s="226"/>
      <c r="DAE744" s="226"/>
      <c r="DAF744" s="226"/>
      <c r="DAG744" s="226"/>
      <c r="DAH744" s="226"/>
      <c r="DAI744" s="226"/>
      <c r="DAJ744" s="226"/>
      <c r="DAK744" s="226"/>
      <c r="DAL744" s="226"/>
      <c r="DAM744" s="226"/>
      <c r="DAN744" s="226"/>
      <c r="DAO744" s="226"/>
      <c r="DAP744" s="226"/>
      <c r="DAQ744" s="226"/>
      <c r="DAR744" s="226"/>
      <c r="DAS744" s="226"/>
      <c r="DAT744" s="226"/>
      <c r="DAU744" s="226"/>
      <c r="DAV744" s="226"/>
      <c r="DAW744" s="226"/>
      <c r="DAX744" s="226"/>
      <c r="DAY744" s="226"/>
      <c r="DAZ744" s="226"/>
      <c r="DBA744" s="226"/>
      <c r="DBB744" s="226"/>
      <c r="DBC744" s="226"/>
      <c r="DBD744" s="226"/>
      <c r="DBE744" s="226"/>
      <c r="DBF744" s="226"/>
      <c r="DBG744" s="226"/>
      <c r="DBH744" s="226"/>
      <c r="DBI744" s="226"/>
      <c r="DBJ744" s="226"/>
      <c r="DBK744" s="226"/>
      <c r="DBL744" s="226"/>
      <c r="DBM744" s="226"/>
      <c r="DBN744" s="226"/>
      <c r="DBO744" s="226"/>
      <c r="DBP744" s="226"/>
      <c r="DBQ744" s="226"/>
      <c r="DBR744" s="226"/>
      <c r="DBS744" s="226"/>
      <c r="DBT744" s="226"/>
      <c r="DBU744" s="226"/>
      <c r="DBV744" s="226"/>
      <c r="DBW744" s="226"/>
      <c r="DBX744" s="226"/>
      <c r="DBY744" s="226"/>
      <c r="DBZ744" s="226"/>
      <c r="DCA744" s="226"/>
      <c r="DCB744" s="226"/>
      <c r="DCC744" s="226"/>
      <c r="DCD744" s="226"/>
      <c r="DCE744" s="226"/>
      <c r="DCF744" s="226"/>
      <c r="DCG744" s="226"/>
      <c r="DCH744" s="226"/>
      <c r="DCI744" s="226"/>
      <c r="DCJ744" s="226"/>
      <c r="DCK744" s="226"/>
      <c r="DCL744" s="226"/>
      <c r="DCM744" s="226"/>
      <c r="DCN744" s="226"/>
      <c r="DCO744" s="226"/>
      <c r="DCP744" s="226"/>
      <c r="DCQ744" s="226"/>
      <c r="DCR744" s="226"/>
      <c r="DCS744" s="226"/>
      <c r="DCT744" s="226"/>
      <c r="DCU744" s="226"/>
      <c r="DCV744" s="226"/>
      <c r="DCW744" s="226"/>
      <c r="DCX744" s="226"/>
      <c r="DCY744" s="226"/>
      <c r="DCZ744" s="226"/>
      <c r="DDA744" s="226"/>
      <c r="DDB744" s="226"/>
      <c r="DDC744" s="226"/>
      <c r="DDD744" s="226"/>
      <c r="DDE744" s="226"/>
      <c r="DDF744" s="226"/>
      <c r="DDG744" s="226"/>
      <c r="DDH744" s="226"/>
      <c r="DDI744" s="226"/>
      <c r="DDJ744" s="226"/>
      <c r="DDK744" s="226"/>
      <c r="DDL744" s="226"/>
      <c r="DDM744" s="226"/>
      <c r="DDN744" s="226"/>
      <c r="DDO744" s="226"/>
      <c r="DDP744" s="226"/>
      <c r="DDQ744" s="226"/>
      <c r="DDR744" s="226"/>
      <c r="DDS744" s="226"/>
      <c r="DDT744" s="226"/>
      <c r="DDU744" s="226"/>
      <c r="DDV744" s="226"/>
      <c r="DDW744" s="226"/>
      <c r="DDX744" s="226"/>
      <c r="DDY744" s="226"/>
      <c r="DDZ744" s="226"/>
      <c r="DEA744" s="226"/>
      <c r="DEB744" s="226"/>
      <c r="DEC744" s="226"/>
      <c r="DED744" s="226"/>
      <c r="DEE744" s="226"/>
      <c r="DEF744" s="226"/>
      <c r="DEG744" s="226"/>
      <c r="DEH744" s="226"/>
      <c r="DEI744" s="226"/>
      <c r="DEJ744" s="226"/>
      <c r="DEK744" s="226"/>
      <c r="DEL744" s="226"/>
      <c r="DEM744" s="226"/>
      <c r="DEN744" s="226"/>
      <c r="DEO744" s="226"/>
      <c r="DEP744" s="226"/>
      <c r="DEQ744" s="226"/>
      <c r="DER744" s="226"/>
      <c r="DES744" s="226"/>
      <c r="DET744" s="226"/>
      <c r="DEU744" s="226"/>
      <c r="DEV744" s="226"/>
      <c r="DEW744" s="226"/>
      <c r="DEX744" s="226"/>
      <c r="DEY744" s="226"/>
      <c r="DEZ744" s="226"/>
      <c r="DFA744" s="226"/>
      <c r="DFB744" s="226"/>
      <c r="DFC744" s="226"/>
      <c r="DFD744" s="226"/>
      <c r="DFE744" s="226"/>
      <c r="DFF744" s="226"/>
      <c r="DFG744" s="226"/>
      <c r="DFH744" s="226"/>
      <c r="DFI744" s="226"/>
      <c r="DFJ744" s="226"/>
      <c r="DFK744" s="226"/>
      <c r="DFL744" s="226"/>
      <c r="DFM744" s="226"/>
      <c r="DFN744" s="226"/>
      <c r="DFO744" s="226"/>
      <c r="DFP744" s="226"/>
      <c r="DFQ744" s="226"/>
      <c r="DFR744" s="226"/>
      <c r="DFS744" s="226"/>
      <c r="DFT744" s="226"/>
      <c r="DFU744" s="226"/>
      <c r="DFV744" s="226"/>
      <c r="DFW744" s="226"/>
      <c r="DFX744" s="226"/>
      <c r="DFY744" s="226"/>
      <c r="DFZ744" s="226"/>
      <c r="DGA744" s="226"/>
      <c r="DGB744" s="226"/>
      <c r="DGC744" s="226"/>
      <c r="DGD744" s="226"/>
      <c r="DGE744" s="226"/>
      <c r="DGF744" s="226"/>
      <c r="DGG744" s="226"/>
      <c r="DGH744" s="226"/>
      <c r="DGI744" s="226"/>
      <c r="DGJ744" s="226"/>
      <c r="DGK744" s="226"/>
      <c r="DGL744" s="226"/>
      <c r="DGM744" s="226"/>
      <c r="DGN744" s="226"/>
      <c r="DGO744" s="226"/>
      <c r="DGP744" s="226"/>
      <c r="DGQ744" s="226"/>
      <c r="DGR744" s="226"/>
      <c r="DGS744" s="226"/>
      <c r="DGT744" s="226"/>
      <c r="DGU744" s="226"/>
      <c r="DGV744" s="226"/>
      <c r="DGW744" s="226"/>
      <c r="DGX744" s="226"/>
      <c r="DGY744" s="226"/>
      <c r="DGZ744" s="226"/>
      <c r="DHA744" s="226"/>
      <c r="DHB744" s="226"/>
      <c r="DHC744" s="226"/>
      <c r="DHD744" s="226"/>
      <c r="DHE744" s="226"/>
      <c r="DHF744" s="226"/>
      <c r="DHG744" s="226"/>
      <c r="DHH744" s="226"/>
      <c r="DHI744" s="226"/>
      <c r="DHJ744" s="226"/>
      <c r="DHK744" s="226"/>
      <c r="DHL744" s="226"/>
      <c r="DHM744" s="226"/>
      <c r="DHN744" s="226"/>
      <c r="DHO744" s="226"/>
      <c r="DHP744" s="226"/>
      <c r="DHQ744" s="226"/>
      <c r="DHR744" s="226"/>
      <c r="DHS744" s="226"/>
      <c r="DHT744" s="226"/>
      <c r="DHU744" s="226"/>
      <c r="DHV744" s="226"/>
      <c r="DHW744" s="226"/>
      <c r="DHX744" s="226"/>
      <c r="DHY744" s="226"/>
      <c r="DHZ744" s="226"/>
      <c r="DIA744" s="226"/>
      <c r="DIB744" s="226"/>
      <c r="DIC744" s="226"/>
      <c r="DID744" s="226"/>
      <c r="DIE744" s="226"/>
      <c r="DIF744" s="226"/>
      <c r="DIG744" s="226"/>
      <c r="DIH744" s="226"/>
      <c r="DII744" s="226"/>
      <c r="DIJ744" s="226"/>
      <c r="DIK744" s="226"/>
      <c r="DIL744" s="226"/>
      <c r="DIM744" s="226"/>
      <c r="DIN744" s="226"/>
      <c r="DIO744" s="226"/>
      <c r="DIP744" s="226"/>
      <c r="DIQ744" s="226"/>
      <c r="DIR744" s="226"/>
      <c r="DIS744" s="226"/>
      <c r="DIT744" s="226"/>
      <c r="DIU744" s="226"/>
      <c r="DIV744" s="226"/>
      <c r="DIW744" s="226"/>
      <c r="DIX744" s="226"/>
      <c r="DIY744" s="226"/>
      <c r="DIZ744" s="226"/>
      <c r="DJA744" s="226"/>
      <c r="DJB744" s="226"/>
      <c r="DJC744" s="226"/>
      <c r="DJD744" s="226"/>
      <c r="DJE744" s="226"/>
      <c r="DJF744" s="226"/>
      <c r="DJG744" s="226"/>
      <c r="DJH744" s="226"/>
      <c r="DJI744" s="226"/>
      <c r="DJJ744" s="226"/>
      <c r="DJK744" s="226"/>
      <c r="DJL744" s="226"/>
      <c r="DJM744" s="226"/>
      <c r="DJN744" s="226"/>
      <c r="DJO744" s="226"/>
      <c r="DJP744" s="226"/>
      <c r="DJQ744" s="226"/>
      <c r="DJR744" s="226"/>
      <c r="DJS744" s="226"/>
      <c r="DJT744" s="226"/>
      <c r="DJU744" s="226"/>
      <c r="DJV744" s="226"/>
      <c r="DJW744" s="226"/>
      <c r="DJX744" s="226"/>
      <c r="DJY744" s="226"/>
      <c r="DJZ744" s="226"/>
      <c r="DKA744" s="226"/>
      <c r="DKB744" s="226"/>
      <c r="DKC744" s="226"/>
      <c r="DKD744" s="226"/>
      <c r="DKE744" s="226"/>
      <c r="DKF744" s="226"/>
      <c r="DKG744" s="226"/>
      <c r="DKH744" s="226"/>
      <c r="DKI744" s="226"/>
      <c r="DKJ744" s="226"/>
      <c r="DKK744" s="226"/>
      <c r="DKL744" s="226"/>
      <c r="DKM744" s="226"/>
      <c r="DKN744" s="226"/>
      <c r="DKO744" s="226"/>
      <c r="DKP744" s="226"/>
      <c r="DKQ744" s="226"/>
      <c r="DKR744" s="226"/>
      <c r="DKS744" s="226"/>
      <c r="DKT744" s="226"/>
      <c r="DKU744" s="226"/>
      <c r="DKV744" s="226"/>
      <c r="DKW744" s="226"/>
      <c r="DKX744" s="226"/>
      <c r="DKY744" s="226"/>
      <c r="DKZ744" s="226"/>
      <c r="DLA744" s="226"/>
      <c r="DLB744" s="226"/>
      <c r="DLC744" s="226"/>
      <c r="DLD744" s="226"/>
      <c r="DLE744" s="226"/>
      <c r="DLF744" s="226"/>
      <c r="DLG744" s="226"/>
      <c r="DLH744" s="226"/>
      <c r="DLI744" s="226"/>
      <c r="DLJ744" s="226"/>
      <c r="DLK744" s="226"/>
      <c r="DLL744" s="226"/>
      <c r="DLM744" s="226"/>
      <c r="DLN744" s="226"/>
      <c r="DLO744" s="226"/>
      <c r="DLP744" s="226"/>
      <c r="DLQ744" s="226"/>
      <c r="DLR744" s="226"/>
      <c r="DLS744" s="226"/>
      <c r="DLT744" s="226"/>
      <c r="DLU744" s="226"/>
      <c r="DLV744" s="226"/>
      <c r="DLW744" s="226"/>
      <c r="DLX744" s="226"/>
      <c r="DLY744" s="226"/>
      <c r="DLZ744" s="226"/>
      <c r="DMA744" s="226"/>
      <c r="DMB744" s="226"/>
      <c r="DMC744" s="226"/>
      <c r="DMD744" s="226"/>
      <c r="DME744" s="226"/>
      <c r="DMF744" s="226"/>
      <c r="DMG744" s="226"/>
      <c r="DMH744" s="226"/>
      <c r="DMI744" s="226"/>
      <c r="DMJ744" s="226"/>
      <c r="DMK744" s="226"/>
      <c r="DML744" s="226"/>
      <c r="DMM744" s="226"/>
      <c r="DMN744" s="226"/>
      <c r="DMO744" s="226"/>
      <c r="DMP744" s="226"/>
      <c r="DMQ744" s="226"/>
      <c r="DMR744" s="226"/>
      <c r="DMS744" s="226"/>
      <c r="DMT744" s="226"/>
      <c r="DMU744" s="226"/>
      <c r="DMV744" s="226"/>
      <c r="DMW744" s="226"/>
      <c r="DMX744" s="226"/>
      <c r="DMY744" s="226"/>
      <c r="DMZ744" s="226"/>
      <c r="DNA744" s="226"/>
      <c r="DNB744" s="226"/>
      <c r="DNC744" s="226"/>
      <c r="DND744" s="226"/>
      <c r="DNE744" s="226"/>
      <c r="DNF744" s="226"/>
      <c r="DNG744" s="226"/>
      <c r="DNH744" s="226"/>
      <c r="DNI744" s="226"/>
      <c r="DNJ744" s="226"/>
      <c r="DNK744" s="226"/>
      <c r="DNL744" s="226"/>
      <c r="DNM744" s="226"/>
      <c r="DNN744" s="226"/>
      <c r="DNO744" s="226"/>
      <c r="DNP744" s="226"/>
      <c r="DNQ744" s="226"/>
      <c r="DNR744" s="226"/>
      <c r="DNS744" s="226"/>
      <c r="DNT744" s="226"/>
      <c r="DNU744" s="226"/>
      <c r="DNV744" s="226"/>
      <c r="DNW744" s="226"/>
      <c r="DNX744" s="226"/>
      <c r="DNY744" s="226"/>
      <c r="DNZ744" s="226"/>
      <c r="DOA744" s="226"/>
      <c r="DOB744" s="226"/>
      <c r="DOC744" s="226"/>
      <c r="DOD744" s="226"/>
      <c r="DOE744" s="226"/>
      <c r="DOF744" s="226"/>
      <c r="DOG744" s="226"/>
      <c r="DOH744" s="226"/>
      <c r="DOI744" s="226"/>
      <c r="DOJ744" s="226"/>
      <c r="DOK744" s="226"/>
      <c r="DOL744" s="226"/>
      <c r="DOM744" s="226"/>
      <c r="DON744" s="226"/>
      <c r="DOO744" s="226"/>
      <c r="DOP744" s="226"/>
      <c r="DOQ744" s="226"/>
      <c r="DOR744" s="226"/>
      <c r="DOS744" s="226"/>
      <c r="DOT744" s="226"/>
      <c r="DOU744" s="226"/>
      <c r="DOV744" s="226"/>
      <c r="DOW744" s="226"/>
      <c r="DOX744" s="226"/>
      <c r="DOY744" s="226"/>
      <c r="DOZ744" s="226"/>
      <c r="DPA744" s="226"/>
      <c r="DPB744" s="226"/>
      <c r="DPC744" s="226"/>
      <c r="DPD744" s="226"/>
      <c r="DPE744" s="226"/>
      <c r="DPF744" s="226"/>
      <c r="DPG744" s="226"/>
      <c r="DPH744" s="226"/>
      <c r="DPI744" s="226"/>
      <c r="DPJ744" s="226"/>
      <c r="DPK744" s="226"/>
      <c r="DPL744" s="226"/>
      <c r="DPM744" s="226"/>
      <c r="DPN744" s="226"/>
      <c r="DPO744" s="226"/>
      <c r="DPP744" s="226"/>
      <c r="DPQ744" s="226"/>
      <c r="DPR744" s="226"/>
      <c r="DPS744" s="226"/>
      <c r="DPT744" s="226"/>
      <c r="DPU744" s="226"/>
      <c r="DPV744" s="226"/>
      <c r="DPW744" s="226"/>
      <c r="DPX744" s="226"/>
      <c r="DPY744" s="226"/>
      <c r="DPZ744" s="226"/>
      <c r="DQA744" s="226"/>
      <c r="DQB744" s="226"/>
      <c r="DQC744" s="226"/>
      <c r="DQD744" s="226"/>
      <c r="DQE744" s="226"/>
      <c r="DQF744" s="226"/>
      <c r="DQG744" s="226"/>
      <c r="DQH744" s="226"/>
      <c r="DQI744" s="226"/>
      <c r="DQJ744" s="226"/>
      <c r="DQK744" s="226"/>
      <c r="DQL744" s="226"/>
      <c r="DQM744" s="226"/>
      <c r="DQN744" s="226"/>
      <c r="DQO744" s="226"/>
      <c r="DQP744" s="226"/>
      <c r="DQQ744" s="226"/>
      <c r="DQR744" s="226"/>
      <c r="DQS744" s="226"/>
      <c r="DQT744" s="226"/>
      <c r="DQU744" s="226"/>
      <c r="DQV744" s="226"/>
      <c r="DQW744" s="226"/>
      <c r="DQX744" s="226"/>
      <c r="DQY744" s="226"/>
      <c r="DQZ744" s="226"/>
      <c r="DRA744" s="226"/>
      <c r="DRB744" s="226"/>
      <c r="DRC744" s="226"/>
      <c r="DRD744" s="226"/>
      <c r="DRE744" s="226"/>
      <c r="DRF744" s="226"/>
      <c r="DRG744" s="226"/>
      <c r="DRH744" s="226"/>
      <c r="DRI744" s="226"/>
      <c r="DRJ744" s="226"/>
      <c r="DRK744" s="226"/>
      <c r="DRL744" s="226"/>
      <c r="DRM744" s="226"/>
      <c r="DRN744" s="226"/>
      <c r="DRO744" s="226"/>
      <c r="DRP744" s="226"/>
      <c r="DRQ744" s="226"/>
      <c r="DRR744" s="226"/>
      <c r="DRS744" s="226"/>
      <c r="DRT744" s="226"/>
      <c r="DRU744" s="226"/>
      <c r="DRV744" s="226"/>
      <c r="DRW744" s="226"/>
      <c r="DRX744" s="226"/>
      <c r="DRY744" s="226"/>
      <c r="DRZ744" s="226"/>
      <c r="DSA744" s="226"/>
      <c r="DSB744" s="226"/>
      <c r="DSC744" s="226"/>
      <c r="DSD744" s="226"/>
      <c r="DSE744" s="226"/>
      <c r="DSF744" s="226"/>
      <c r="DSG744" s="226"/>
      <c r="DSH744" s="226"/>
      <c r="DSI744" s="226"/>
      <c r="DSJ744" s="226"/>
      <c r="DSK744" s="226"/>
      <c r="DSL744" s="226"/>
      <c r="DSM744" s="226"/>
      <c r="DSN744" s="226"/>
      <c r="DSO744" s="226"/>
      <c r="DSP744" s="226"/>
      <c r="DSQ744" s="226"/>
      <c r="DSR744" s="226"/>
      <c r="DSS744" s="226"/>
      <c r="DST744" s="226"/>
      <c r="DSU744" s="226"/>
      <c r="DSV744" s="226"/>
      <c r="DSW744" s="226"/>
      <c r="DSX744" s="226"/>
      <c r="DSY744" s="226"/>
      <c r="DSZ744" s="226"/>
      <c r="DTA744" s="226"/>
      <c r="DTB744" s="226"/>
      <c r="DTC744" s="226"/>
      <c r="DTD744" s="226"/>
      <c r="DTE744" s="226"/>
      <c r="DTF744" s="226"/>
      <c r="DTG744" s="226"/>
      <c r="DTH744" s="226"/>
      <c r="DTI744" s="226"/>
      <c r="DTJ744" s="226"/>
      <c r="DTK744" s="226"/>
      <c r="DTL744" s="226"/>
      <c r="DTM744" s="226"/>
      <c r="DTN744" s="226"/>
      <c r="DTO744" s="226"/>
      <c r="DTP744" s="226"/>
      <c r="DTQ744" s="226"/>
      <c r="DTR744" s="226"/>
      <c r="DTS744" s="226"/>
      <c r="DTT744" s="226"/>
      <c r="DTU744" s="226"/>
      <c r="DTV744" s="226"/>
      <c r="DTW744" s="226"/>
      <c r="DTX744" s="226"/>
      <c r="DTY744" s="226"/>
      <c r="DTZ744" s="226"/>
      <c r="DUA744" s="226"/>
      <c r="DUB744" s="226"/>
      <c r="DUC744" s="226"/>
      <c r="DUD744" s="226"/>
      <c r="DUE744" s="226"/>
      <c r="DUF744" s="226"/>
      <c r="DUG744" s="226"/>
      <c r="DUH744" s="226"/>
      <c r="DUI744" s="226"/>
      <c r="DUJ744" s="226"/>
      <c r="DUK744" s="226"/>
      <c r="DUL744" s="226"/>
      <c r="DUM744" s="226"/>
      <c r="DUN744" s="226"/>
      <c r="DUO744" s="226"/>
      <c r="DUP744" s="226"/>
      <c r="DUQ744" s="226"/>
      <c r="DUR744" s="226"/>
      <c r="DUS744" s="226"/>
      <c r="DUT744" s="226"/>
      <c r="DUU744" s="226"/>
      <c r="DUV744" s="226"/>
      <c r="DUW744" s="226"/>
      <c r="DUX744" s="226"/>
      <c r="DUY744" s="226"/>
      <c r="DUZ744" s="226"/>
      <c r="DVA744" s="226"/>
      <c r="DVB744" s="226"/>
      <c r="DVC744" s="226"/>
      <c r="DVD744" s="226"/>
      <c r="DVE744" s="226"/>
      <c r="DVF744" s="226"/>
      <c r="DVG744" s="226"/>
      <c r="DVH744" s="226"/>
      <c r="DVI744" s="226"/>
      <c r="DVJ744" s="226"/>
      <c r="DVK744" s="226"/>
      <c r="DVL744" s="226"/>
      <c r="DVM744" s="226"/>
      <c r="DVN744" s="226"/>
      <c r="DVO744" s="226"/>
      <c r="DVP744" s="226"/>
      <c r="DVQ744" s="226"/>
      <c r="DVR744" s="226"/>
      <c r="DVS744" s="226"/>
      <c r="DVT744" s="226"/>
      <c r="DVU744" s="226"/>
      <c r="DVV744" s="226"/>
      <c r="DVW744" s="226"/>
      <c r="DVX744" s="226"/>
      <c r="DVY744" s="226"/>
      <c r="DVZ744" s="226"/>
      <c r="DWA744" s="226"/>
      <c r="DWB744" s="226"/>
      <c r="DWC744" s="226"/>
      <c r="DWD744" s="226"/>
      <c r="DWE744" s="226"/>
      <c r="DWF744" s="226"/>
      <c r="DWG744" s="226"/>
      <c r="DWH744" s="226"/>
      <c r="DWI744" s="226"/>
      <c r="DWJ744" s="226"/>
      <c r="DWK744" s="226"/>
      <c r="DWL744" s="226"/>
      <c r="DWM744" s="226"/>
      <c r="DWN744" s="226"/>
      <c r="DWO744" s="226"/>
      <c r="DWP744" s="226"/>
      <c r="DWQ744" s="226"/>
      <c r="DWR744" s="226"/>
      <c r="DWS744" s="226"/>
      <c r="DWT744" s="226"/>
      <c r="DWU744" s="226"/>
      <c r="DWV744" s="226"/>
      <c r="DWW744" s="226"/>
      <c r="DWX744" s="226"/>
      <c r="DWY744" s="226"/>
      <c r="DWZ744" s="226"/>
      <c r="DXA744" s="226"/>
      <c r="DXB744" s="226"/>
      <c r="DXC744" s="226"/>
      <c r="DXD744" s="226"/>
      <c r="DXE744" s="226"/>
      <c r="DXF744" s="226"/>
      <c r="DXG744" s="226"/>
      <c r="DXH744" s="226"/>
      <c r="DXI744" s="226"/>
      <c r="DXJ744" s="226"/>
      <c r="DXK744" s="226"/>
      <c r="DXL744" s="226"/>
      <c r="DXM744" s="226"/>
      <c r="DXN744" s="226"/>
      <c r="DXO744" s="226"/>
      <c r="DXP744" s="226"/>
      <c r="DXQ744" s="226"/>
      <c r="DXR744" s="226"/>
      <c r="DXS744" s="226"/>
      <c r="DXT744" s="226"/>
      <c r="DXU744" s="226"/>
      <c r="DXV744" s="226"/>
      <c r="DXW744" s="226"/>
      <c r="DXX744" s="226"/>
      <c r="DXY744" s="226"/>
      <c r="DXZ744" s="226"/>
      <c r="DYA744" s="226"/>
      <c r="DYB744" s="226"/>
      <c r="DYC744" s="226"/>
      <c r="DYD744" s="226"/>
      <c r="DYE744" s="226"/>
      <c r="DYF744" s="226"/>
      <c r="DYG744" s="226"/>
      <c r="DYH744" s="226"/>
      <c r="DYI744" s="226"/>
      <c r="DYJ744" s="226"/>
      <c r="DYK744" s="226"/>
      <c r="DYL744" s="226"/>
      <c r="DYM744" s="226"/>
      <c r="DYN744" s="226"/>
      <c r="DYO744" s="226"/>
      <c r="DYP744" s="226"/>
      <c r="DYQ744" s="226"/>
      <c r="DYR744" s="226"/>
      <c r="DYS744" s="226"/>
      <c r="DYT744" s="226"/>
      <c r="DYU744" s="226"/>
      <c r="DYV744" s="226"/>
      <c r="DYW744" s="226"/>
      <c r="DYX744" s="226"/>
      <c r="DYY744" s="226"/>
      <c r="DYZ744" s="226"/>
      <c r="DZA744" s="226"/>
      <c r="DZB744" s="226"/>
      <c r="DZC744" s="226"/>
      <c r="DZD744" s="226"/>
      <c r="DZE744" s="226"/>
      <c r="DZF744" s="226"/>
      <c r="DZG744" s="226"/>
      <c r="DZH744" s="226"/>
      <c r="DZI744" s="226"/>
      <c r="DZJ744" s="226"/>
      <c r="DZK744" s="226"/>
      <c r="DZL744" s="226"/>
      <c r="DZM744" s="226"/>
      <c r="DZN744" s="226"/>
      <c r="DZO744" s="226"/>
      <c r="DZP744" s="226"/>
      <c r="DZQ744" s="226"/>
      <c r="DZR744" s="226"/>
      <c r="DZS744" s="226"/>
      <c r="DZT744" s="226"/>
      <c r="DZU744" s="226"/>
      <c r="DZV744" s="226"/>
      <c r="DZW744" s="226"/>
      <c r="DZX744" s="226"/>
      <c r="DZY744" s="226"/>
      <c r="DZZ744" s="226"/>
      <c r="EAA744" s="226"/>
      <c r="EAB744" s="226"/>
      <c r="EAC744" s="226"/>
      <c r="EAD744" s="226"/>
      <c r="EAE744" s="226"/>
      <c r="EAF744" s="226"/>
      <c r="EAG744" s="226"/>
      <c r="EAH744" s="226"/>
      <c r="EAI744" s="226"/>
      <c r="EAJ744" s="226"/>
      <c r="EAK744" s="226"/>
      <c r="EAL744" s="226"/>
      <c r="EAM744" s="226"/>
      <c r="EAN744" s="226"/>
      <c r="EAO744" s="226"/>
      <c r="EAP744" s="226"/>
      <c r="EAQ744" s="226"/>
      <c r="EAR744" s="226"/>
      <c r="EAS744" s="226"/>
      <c r="EAT744" s="226"/>
      <c r="EAU744" s="226"/>
      <c r="EAV744" s="226"/>
      <c r="EAW744" s="226"/>
      <c r="EAX744" s="226"/>
      <c r="EAY744" s="226"/>
      <c r="EAZ744" s="226"/>
      <c r="EBA744" s="226"/>
      <c r="EBB744" s="226"/>
      <c r="EBC744" s="226"/>
      <c r="EBD744" s="226"/>
      <c r="EBE744" s="226"/>
      <c r="EBF744" s="226"/>
      <c r="EBG744" s="226"/>
      <c r="EBH744" s="226"/>
      <c r="EBI744" s="226"/>
      <c r="EBJ744" s="226"/>
      <c r="EBK744" s="226"/>
      <c r="EBL744" s="226"/>
      <c r="EBM744" s="226"/>
      <c r="EBN744" s="226"/>
      <c r="EBO744" s="226"/>
      <c r="EBP744" s="226"/>
      <c r="EBQ744" s="226"/>
      <c r="EBR744" s="226"/>
      <c r="EBS744" s="226"/>
      <c r="EBT744" s="226"/>
      <c r="EBU744" s="226"/>
      <c r="EBV744" s="226"/>
      <c r="EBW744" s="226"/>
      <c r="EBX744" s="226"/>
      <c r="EBY744" s="226"/>
      <c r="EBZ744" s="226"/>
      <c r="ECA744" s="226"/>
      <c r="ECB744" s="226"/>
      <c r="ECC744" s="226"/>
      <c r="ECD744" s="226"/>
      <c r="ECE744" s="226"/>
      <c r="ECF744" s="226"/>
      <c r="ECG744" s="226"/>
      <c r="ECH744" s="226"/>
      <c r="ECI744" s="226"/>
      <c r="ECJ744" s="226"/>
      <c r="ECK744" s="226"/>
      <c r="ECL744" s="226"/>
      <c r="ECM744" s="226"/>
      <c r="ECN744" s="226"/>
      <c r="ECO744" s="226"/>
      <c r="ECP744" s="226"/>
      <c r="ECQ744" s="226"/>
      <c r="ECR744" s="226"/>
      <c r="ECS744" s="226"/>
      <c r="ECT744" s="226"/>
      <c r="ECU744" s="226"/>
      <c r="ECV744" s="226"/>
      <c r="ECW744" s="226"/>
      <c r="ECX744" s="226"/>
      <c r="ECY744" s="226"/>
      <c r="ECZ744" s="226"/>
      <c r="EDA744" s="226"/>
      <c r="EDB744" s="226"/>
      <c r="EDC744" s="226"/>
      <c r="EDD744" s="226"/>
      <c r="EDE744" s="226"/>
      <c r="EDF744" s="226"/>
      <c r="EDG744" s="226"/>
      <c r="EDH744" s="226"/>
      <c r="EDI744" s="226"/>
      <c r="EDJ744" s="226"/>
      <c r="EDK744" s="226"/>
      <c r="EDL744" s="226"/>
      <c r="EDM744" s="226"/>
      <c r="EDN744" s="226"/>
      <c r="EDO744" s="226"/>
      <c r="EDP744" s="226"/>
      <c r="EDQ744" s="226"/>
      <c r="EDR744" s="226"/>
      <c r="EDS744" s="226"/>
      <c r="EDT744" s="226"/>
      <c r="EDU744" s="226"/>
      <c r="EDV744" s="226"/>
      <c r="EDW744" s="226"/>
      <c r="EDX744" s="226"/>
      <c r="EDY744" s="226"/>
      <c r="EDZ744" s="226"/>
      <c r="EEA744" s="226"/>
      <c r="EEB744" s="226"/>
      <c r="EEC744" s="226"/>
      <c r="EED744" s="226"/>
      <c r="EEE744" s="226"/>
      <c r="EEF744" s="226"/>
      <c r="EEG744" s="226"/>
      <c r="EEH744" s="226"/>
      <c r="EEI744" s="226"/>
      <c r="EEJ744" s="226"/>
      <c r="EEK744" s="226"/>
      <c r="EEL744" s="226"/>
      <c r="EEM744" s="226"/>
      <c r="EEN744" s="226"/>
      <c r="EEO744" s="226"/>
      <c r="EEP744" s="226"/>
      <c r="EEQ744" s="226"/>
      <c r="EER744" s="226"/>
      <c r="EES744" s="226"/>
      <c r="EET744" s="226"/>
      <c r="EEU744" s="226"/>
      <c r="EEV744" s="226"/>
      <c r="EEW744" s="226"/>
      <c r="EEX744" s="226"/>
      <c r="EEY744" s="226"/>
      <c r="EEZ744" s="226"/>
      <c r="EFA744" s="226"/>
      <c r="EFB744" s="226"/>
      <c r="EFC744" s="226"/>
      <c r="EFD744" s="226"/>
      <c r="EFE744" s="226"/>
      <c r="EFF744" s="226"/>
      <c r="EFG744" s="226"/>
      <c r="EFH744" s="226"/>
      <c r="EFI744" s="226"/>
      <c r="EFJ744" s="226"/>
      <c r="EFK744" s="226"/>
      <c r="EFL744" s="226"/>
      <c r="EFM744" s="226"/>
      <c r="EFN744" s="226"/>
      <c r="EFO744" s="226"/>
      <c r="EFP744" s="226"/>
      <c r="EFQ744" s="226"/>
      <c r="EFR744" s="226"/>
      <c r="EFS744" s="226"/>
      <c r="EFT744" s="226"/>
      <c r="EFU744" s="226"/>
      <c r="EFV744" s="226"/>
      <c r="EFW744" s="226"/>
      <c r="EFX744" s="226"/>
      <c r="EFY744" s="226"/>
      <c r="EFZ744" s="226"/>
      <c r="EGA744" s="226"/>
      <c r="EGB744" s="226"/>
      <c r="EGC744" s="226"/>
      <c r="EGD744" s="226"/>
      <c r="EGE744" s="226"/>
      <c r="EGF744" s="226"/>
      <c r="EGG744" s="226"/>
      <c r="EGH744" s="226"/>
      <c r="EGI744" s="226"/>
      <c r="EGJ744" s="226"/>
      <c r="EGK744" s="226"/>
      <c r="EGL744" s="226"/>
      <c r="EGM744" s="226"/>
      <c r="EGN744" s="226"/>
      <c r="EGO744" s="226"/>
      <c r="EGP744" s="226"/>
      <c r="EGQ744" s="226"/>
      <c r="EGR744" s="226"/>
      <c r="EGS744" s="226"/>
      <c r="EGT744" s="226"/>
      <c r="EGU744" s="226"/>
      <c r="EGV744" s="226"/>
      <c r="EGW744" s="226"/>
      <c r="EGX744" s="226"/>
      <c r="EGY744" s="226"/>
      <c r="EGZ744" s="226"/>
      <c r="EHA744" s="226"/>
      <c r="EHB744" s="226"/>
      <c r="EHC744" s="226"/>
      <c r="EHD744" s="226"/>
      <c r="EHE744" s="226"/>
      <c r="EHF744" s="226"/>
      <c r="EHG744" s="226"/>
      <c r="EHH744" s="226"/>
      <c r="EHI744" s="226"/>
      <c r="EHJ744" s="226"/>
      <c r="EHK744" s="226"/>
      <c r="EHL744" s="226"/>
      <c r="EHM744" s="226"/>
      <c r="EHN744" s="226"/>
      <c r="EHO744" s="226"/>
      <c r="EHP744" s="226"/>
      <c r="EHQ744" s="226"/>
      <c r="EHR744" s="226"/>
      <c r="EHS744" s="226"/>
      <c r="EHT744" s="226"/>
      <c r="EHU744" s="226"/>
      <c r="EHV744" s="226"/>
      <c r="EHW744" s="226"/>
      <c r="EHX744" s="226"/>
      <c r="EHY744" s="226"/>
      <c r="EHZ744" s="226"/>
      <c r="EIA744" s="226"/>
      <c r="EIB744" s="226"/>
      <c r="EIC744" s="226"/>
      <c r="EID744" s="226"/>
      <c r="EIE744" s="226"/>
      <c r="EIF744" s="226"/>
      <c r="EIG744" s="226"/>
      <c r="EIH744" s="226"/>
      <c r="EII744" s="226"/>
      <c r="EIJ744" s="226"/>
      <c r="EIK744" s="226"/>
      <c r="EIL744" s="226"/>
      <c r="EIM744" s="226"/>
      <c r="EIN744" s="226"/>
      <c r="EIO744" s="226"/>
      <c r="EIP744" s="226"/>
      <c r="EIQ744" s="226"/>
      <c r="EIR744" s="226"/>
      <c r="EIS744" s="226"/>
      <c r="EIT744" s="226"/>
      <c r="EIU744" s="226"/>
      <c r="EIV744" s="226"/>
      <c r="EIW744" s="226"/>
      <c r="EIX744" s="226"/>
      <c r="EIY744" s="226"/>
      <c r="EIZ744" s="226"/>
      <c r="EJA744" s="226"/>
      <c r="EJB744" s="226"/>
      <c r="EJC744" s="226"/>
      <c r="EJD744" s="226"/>
      <c r="EJE744" s="226"/>
      <c r="EJF744" s="226"/>
      <c r="EJG744" s="226"/>
      <c r="EJH744" s="226"/>
      <c r="EJI744" s="226"/>
      <c r="EJJ744" s="226"/>
      <c r="EJK744" s="226"/>
      <c r="EJL744" s="226"/>
      <c r="EJM744" s="226"/>
      <c r="EJN744" s="226"/>
      <c r="EJO744" s="226"/>
      <c r="EJP744" s="226"/>
      <c r="EJQ744" s="226"/>
      <c r="EJR744" s="226"/>
      <c r="EJS744" s="226"/>
      <c r="EJT744" s="226"/>
      <c r="EJU744" s="226"/>
      <c r="EJV744" s="226"/>
      <c r="EJW744" s="226"/>
      <c r="EJX744" s="226"/>
      <c r="EJY744" s="226"/>
      <c r="EJZ744" s="226"/>
      <c r="EKA744" s="226"/>
      <c r="EKB744" s="226"/>
      <c r="EKC744" s="226"/>
      <c r="EKD744" s="226"/>
      <c r="EKE744" s="226"/>
      <c r="EKF744" s="226"/>
      <c r="EKG744" s="226"/>
      <c r="EKH744" s="226"/>
      <c r="EKI744" s="226"/>
      <c r="EKJ744" s="226"/>
      <c r="EKK744" s="226"/>
      <c r="EKL744" s="226"/>
      <c r="EKM744" s="226"/>
      <c r="EKN744" s="226"/>
      <c r="EKO744" s="226"/>
      <c r="EKP744" s="226"/>
      <c r="EKQ744" s="226"/>
      <c r="EKR744" s="226"/>
      <c r="EKS744" s="226"/>
      <c r="EKT744" s="226"/>
      <c r="EKU744" s="226"/>
      <c r="EKV744" s="226"/>
      <c r="EKW744" s="226"/>
      <c r="EKX744" s="226"/>
      <c r="EKY744" s="226"/>
      <c r="EKZ744" s="226"/>
      <c r="ELA744" s="226"/>
      <c r="ELB744" s="226"/>
      <c r="ELC744" s="226"/>
      <c r="ELD744" s="226"/>
      <c r="ELE744" s="226"/>
      <c r="ELF744" s="226"/>
      <c r="ELG744" s="226"/>
      <c r="ELH744" s="226"/>
      <c r="ELI744" s="226"/>
      <c r="ELJ744" s="226"/>
      <c r="ELK744" s="226"/>
      <c r="ELL744" s="226"/>
      <c r="ELM744" s="226"/>
      <c r="ELN744" s="226"/>
      <c r="ELO744" s="226"/>
      <c r="ELP744" s="226"/>
      <c r="ELQ744" s="226"/>
      <c r="ELR744" s="226"/>
      <c r="ELS744" s="226"/>
      <c r="ELT744" s="226"/>
      <c r="ELU744" s="226"/>
      <c r="ELV744" s="226"/>
      <c r="ELW744" s="226"/>
      <c r="ELX744" s="226"/>
      <c r="ELY744" s="226"/>
      <c r="ELZ744" s="226"/>
      <c r="EMA744" s="226"/>
      <c r="EMB744" s="226"/>
      <c r="EMC744" s="226"/>
      <c r="EMD744" s="226"/>
      <c r="EME744" s="226"/>
      <c r="EMF744" s="226"/>
      <c r="EMG744" s="226"/>
      <c r="EMH744" s="226"/>
      <c r="EMI744" s="226"/>
      <c r="EMJ744" s="226"/>
      <c r="EMK744" s="226"/>
      <c r="EML744" s="226"/>
      <c r="EMM744" s="226"/>
      <c r="EMN744" s="226"/>
      <c r="EMO744" s="226"/>
      <c r="EMP744" s="226"/>
      <c r="EMQ744" s="226"/>
      <c r="EMR744" s="226"/>
      <c r="EMS744" s="226"/>
      <c r="EMT744" s="226"/>
      <c r="EMU744" s="226"/>
      <c r="EMV744" s="226"/>
      <c r="EMW744" s="226"/>
      <c r="EMX744" s="226"/>
      <c r="EMY744" s="226"/>
      <c r="EMZ744" s="226"/>
      <c r="ENA744" s="226"/>
      <c r="ENB744" s="226"/>
      <c r="ENC744" s="226"/>
      <c r="END744" s="226"/>
      <c r="ENE744" s="226"/>
      <c r="ENF744" s="226"/>
      <c r="ENG744" s="226"/>
      <c r="ENH744" s="226"/>
      <c r="ENI744" s="226"/>
      <c r="ENJ744" s="226"/>
      <c r="ENK744" s="226"/>
      <c r="ENL744" s="226"/>
      <c r="ENM744" s="226"/>
      <c r="ENN744" s="226"/>
      <c r="ENO744" s="226"/>
      <c r="ENP744" s="226"/>
      <c r="ENQ744" s="226"/>
      <c r="ENR744" s="226"/>
      <c r="ENS744" s="226"/>
      <c r="ENT744" s="226"/>
      <c r="ENU744" s="226"/>
      <c r="ENV744" s="226"/>
      <c r="ENW744" s="226"/>
      <c r="ENX744" s="226"/>
      <c r="ENY744" s="226"/>
      <c r="ENZ744" s="226"/>
      <c r="EOA744" s="226"/>
      <c r="EOB744" s="226"/>
      <c r="EOC744" s="226"/>
      <c r="EOD744" s="226"/>
      <c r="EOE744" s="226"/>
      <c r="EOF744" s="226"/>
      <c r="EOG744" s="226"/>
      <c r="EOH744" s="226"/>
      <c r="EOI744" s="226"/>
      <c r="EOJ744" s="226"/>
      <c r="EOK744" s="226"/>
      <c r="EOL744" s="226"/>
      <c r="EOM744" s="226"/>
      <c r="EON744" s="226"/>
      <c r="EOO744" s="226"/>
      <c r="EOP744" s="226"/>
      <c r="EOQ744" s="226"/>
      <c r="EOR744" s="226"/>
      <c r="EOS744" s="226"/>
      <c r="EOT744" s="226"/>
      <c r="EOU744" s="226"/>
      <c r="EOV744" s="226"/>
      <c r="EOW744" s="226"/>
      <c r="EOX744" s="226"/>
      <c r="EOY744" s="226"/>
      <c r="EOZ744" s="226"/>
      <c r="EPA744" s="226"/>
      <c r="EPB744" s="226"/>
      <c r="EPC744" s="226"/>
      <c r="EPD744" s="226"/>
      <c r="EPE744" s="226"/>
      <c r="EPF744" s="226"/>
      <c r="EPG744" s="226"/>
      <c r="EPH744" s="226"/>
      <c r="EPI744" s="226"/>
      <c r="EPJ744" s="226"/>
      <c r="EPK744" s="226"/>
      <c r="EPL744" s="226"/>
      <c r="EPM744" s="226"/>
      <c r="EPN744" s="226"/>
      <c r="EPO744" s="226"/>
      <c r="EPP744" s="226"/>
      <c r="EPQ744" s="226"/>
      <c r="EPR744" s="226"/>
      <c r="EPS744" s="226"/>
      <c r="EPT744" s="226"/>
      <c r="EPU744" s="226"/>
      <c r="EPV744" s="226"/>
      <c r="EPW744" s="226"/>
      <c r="EPX744" s="226"/>
      <c r="EPY744" s="226"/>
      <c r="EPZ744" s="226"/>
      <c r="EQA744" s="226"/>
      <c r="EQB744" s="226"/>
      <c r="EQC744" s="226"/>
      <c r="EQD744" s="226"/>
      <c r="EQE744" s="226"/>
      <c r="EQF744" s="226"/>
      <c r="EQG744" s="226"/>
      <c r="EQH744" s="226"/>
      <c r="EQI744" s="226"/>
      <c r="EQJ744" s="226"/>
      <c r="EQK744" s="226"/>
      <c r="EQL744" s="226"/>
      <c r="EQM744" s="226"/>
      <c r="EQN744" s="226"/>
      <c r="EQO744" s="226"/>
      <c r="EQP744" s="226"/>
      <c r="EQQ744" s="226"/>
      <c r="EQR744" s="226"/>
      <c r="EQS744" s="226"/>
      <c r="EQT744" s="226"/>
      <c r="EQU744" s="226"/>
      <c r="EQV744" s="226"/>
      <c r="EQW744" s="226"/>
      <c r="EQX744" s="226"/>
      <c r="EQY744" s="226"/>
      <c r="EQZ744" s="226"/>
      <c r="ERA744" s="226"/>
      <c r="ERB744" s="226"/>
      <c r="ERC744" s="226"/>
      <c r="ERD744" s="226"/>
      <c r="ERE744" s="226"/>
      <c r="ERF744" s="226"/>
      <c r="ERG744" s="226"/>
      <c r="ERH744" s="226"/>
      <c r="ERI744" s="226"/>
      <c r="ERJ744" s="226"/>
      <c r="ERK744" s="226"/>
      <c r="ERL744" s="226"/>
      <c r="ERM744" s="226"/>
      <c r="ERN744" s="226"/>
      <c r="ERO744" s="226"/>
      <c r="ERP744" s="226"/>
      <c r="ERQ744" s="226"/>
      <c r="ERR744" s="226"/>
      <c r="ERS744" s="226"/>
      <c r="ERT744" s="226"/>
      <c r="ERU744" s="226"/>
      <c r="ERV744" s="226"/>
      <c r="ERW744" s="226"/>
      <c r="ERX744" s="226"/>
      <c r="ERY744" s="226"/>
      <c r="ERZ744" s="226"/>
      <c r="ESA744" s="226"/>
      <c r="ESB744" s="226"/>
      <c r="ESC744" s="226"/>
      <c r="ESD744" s="226"/>
      <c r="ESE744" s="226"/>
      <c r="ESF744" s="226"/>
      <c r="ESG744" s="226"/>
      <c r="ESH744" s="226"/>
      <c r="ESI744" s="226"/>
      <c r="ESJ744" s="226"/>
      <c r="ESK744" s="226"/>
      <c r="ESL744" s="226"/>
      <c r="ESM744" s="226"/>
      <c r="ESN744" s="226"/>
      <c r="ESO744" s="226"/>
      <c r="ESP744" s="226"/>
      <c r="ESQ744" s="226"/>
      <c r="ESR744" s="226"/>
      <c r="ESS744" s="226"/>
      <c r="EST744" s="226"/>
      <c r="ESU744" s="226"/>
      <c r="ESV744" s="226"/>
      <c r="ESW744" s="226"/>
      <c r="ESX744" s="226"/>
      <c r="ESY744" s="226"/>
      <c r="ESZ744" s="226"/>
      <c r="ETA744" s="226"/>
      <c r="ETB744" s="226"/>
      <c r="ETC744" s="226"/>
      <c r="ETD744" s="226"/>
      <c r="ETE744" s="226"/>
      <c r="ETF744" s="226"/>
      <c r="ETG744" s="226"/>
      <c r="ETH744" s="226"/>
      <c r="ETI744" s="226"/>
      <c r="ETJ744" s="226"/>
      <c r="ETK744" s="226"/>
      <c r="ETL744" s="226"/>
      <c r="ETM744" s="226"/>
      <c r="ETN744" s="226"/>
      <c r="ETO744" s="226"/>
      <c r="ETP744" s="226"/>
      <c r="ETQ744" s="226"/>
      <c r="ETR744" s="226"/>
      <c r="ETS744" s="226"/>
      <c r="ETT744" s="226"/>
      <c r="ETU744" s="226"/>
      <c r="ETV744" s="226"/>
      <c r="ETW744" s="226"/>
      <c r="ETX744" s="226"/>
      <c r="ETY744" s="226"/>
      <c r="ETZ744" s="226"/>
      <c r="EUA744" s="226"/>
      <c r="EUB744" s="226"/>
      <c r="EUC744" s="226"/>
      <c r="EUD744" s="226"/>
      <c r="EUE744" s="226"/>
      <c r="EUF744" s="226"/>
      <c r="EUG744" s="226"/>
      <c r="EUH744" s="226"/>
      <c r="EUI744" s="226"/>
      <c r="EUJ744" s="226"/>
      <c r="EUK744" s="226"/>
      <c r="EUL744" s="226"/>
      <c r="EUM744" s="226"/>
      <c r="EUN744" s="226"/>
      <c r="EUO744" s="226"/>
      <c r="EUP744" s="226"/>
      <c r="EUQ744" s="226"/>
      <c r="EUR744" s="226"/>
      <c r="EUS744" s="226"/>
      <c r="EUT744" s="226"/>
      <c r="EUU744" s="226"/>
      <c r="EUV744" s="226"/>
      <c r="EUW744" s="226"/>
      <c r="EUX744" s="226"/>
      <c r="EUY744" s="226"/>
      <c r="EUZ744" s="226"/>
      <c r="EVA744" s="226"/>
      <c r="EVB744" s="226"/>
      <c r="EVC744" s="226"/>
      <c r="EVD744" s="226"/>
      <c r="EVE744" s="226"/>
      <c r="EVF744" s="226"/>
      <c r="EVG744" s="226"/>
      <c r="EVH744" s="226"/>
      <c r="EVI744" s="226"/>
      <c r="EVJ744" s="226"/>
      <c r="EVK744" s="226"/>
      <c r="EVL744" s="226"/>
      <c r="EVM744" s="226"/>
      <c r="EVN744" s="226"/>
      <c r="EVO744" s="226"/>
      <c r="EVP744" s="226"/>
      <c r="EVQ744" s="226"/>
      <c r="EVR744" s="226"/>
      <c r="EVS744" s="226"/>
      <c r="EVT744" s="226"/>
      <c r="EVU744" s="226"/>
      <c r="EVV744" s="226"/>
      <c r="EVW744" s="226"/>
      <c r="EVX744" s="226"/>
      <c r="EVY744" s="226"/>
      <c r="EVZ744" s="226"/>
      <c r="EWA744" s="226"/>
      <c r="EWB744" s="226"/>
      <c r="EWC744" s="226"/>
      <c r="EWD744" s="226"/>
      <c r="EWE744" s="226"/>
      <c r="EWF744" s="226"/>
      <c r="EWG744" s="226"/>
      <c r="EWH744" s="226"/>
      <c r="EWI744" s="226"/>
      <c r="EWJ744" s="226"/>
      <c r="EWK744" s="226"/>
      <c r="EWL744" s="226"/>
      <c r="EWM744" s="226"/>
      <c r="EWN744" s="226"/>
      <c r="EWO744" s="226"/>
      <c r="EWP744" s="226"/>
      <c r="EWQ744" s="226"/>
      <c r="EWR744" s="226"/>
      <c r="EWS744" s="226"/>
      <c r="EWT744" s="226"/>
      <c r="EWU744" s="226"/>
      <c r="EWV744" s="226"/>
      <c r="EWW744" s="226"/>
      <c r="EWX744" s="226"/>
      <c r="EWY744" s="226"/>
      <c r="EWZ744" s="226"/>
      <c r="EXA744" s="226"/>
      <c r="EXB744" s="226"/>
      <c r="EXC744" s="226"/>
      <c r="EXD744" s="226"/>
      <c r="EXE744" s="226"/>
      <c r="EXF744" s="226"/>
      <c r="EXG744" s="226"/>
      <c r="EXH744" s="226"/>
      <c r="EXI744" s="226"/>
      <c r="EXJ744" s="226"/>
      <c r="EXK744" s="226"/>
      <c r="EXL744" s="226"/>
      <c r="EXM744" s="226"/>
      <c r="EXN744" s="226"/>
      <c r="EXO744" s="226"/>
      <c r="EXP744" s="226"/>
      <c r="EXQ744" s="226"/>
      <c r="EXR744" s="226"/>
      <c r="EXS744" s="226"/>
      <c r="EXT744" s="226"/>
      <c r="EXU744" s="226"/>
      <c r="EXV744" s="226"/>
      <c r="EXW744" s="226"/>
      <c r="EXX744" s="226"/>
      <c r="EXY744" s="226"/>
      <c r="EXZ744" s="226"/>
      <c r="EYA744" s="226"/>
      <c r="EYB744" s="226"/>
      <c r="EYC744" s="226"/>
      <c r="EYD744" s="226"/>
      <c r="EYE744" s="226"/>
      <c r="EYF744" s="226"/>
      <c r="EYG744" s="226"/>
      <c r="EYH744" s="226"/>
      <c r="EYI744" s="226"/>
      <c r="EYJ744" s="226"/>
      <c r="EYK744" s="226"/>
      <c r="EYL744" s="226"/>
      <c r="EYM744" s="226"/>
      <c r="EYN744" s="226"/>
      <c r="EYO744" s="226"/>
      <c r="EYP744" s="226"/>
      <c r="EYQ744" s="226"/>
      <c r="EYR744" s="226"/>
      <c r="EYS744" s="226"/>
      <c r="EYT744" s="226"/>
      <c r="EYU744" s="226"/>
      <c r="EYV744" s="226"/>
      <c r="EYW744" s="226"/>
      <c r="EYX744" s="226"/>
      <c r="EYY744" s="226"/>
      <c r="EYZ744" s="226"/>
      <c r="EZA744" s="226"/>
      <c r="EZB744" s="226"/>
      <c r="EZC744" s="226"/>
      <c r="EZD744" s="226"/>
      <c r="EZE744" s="226"/>
      <c r="EZF744" s="226"/>
      <c r="EZG744" s="226"/>
      <c r="EZH744" s="226"/>
      <c r="EZI744" s="226"/>
      <c r="EZJ744" s="226"/>
      <c r="EZK744" s="226"/>
      <c r="EZL744" s="226"/>
      <c r="EZM744" s="226"/>
      <c r="EZN744" s="226"/>
      <c r="EZO744" s="226"/>
      <c r="EZP744" s="226"/>
      <c r="EZQ744" s="226"/>
      <c r="EZR744" s="226"/>
      <c r="EZS744" s="226"/>
      <c r="EZT744" s="226"/>
      <c r="EZU744" s="226"/>
      <c r="EZV744" s="226"/>
      <c r="EZW744" s="226"/>
      <c r="EZX744" s="226"/>
      <c r="EZY744" s="226"/>
      <c r="EZZ744" s="226"/>
      <c r="FAA744" s="226"/>
      <c r="FAB744" s="226"/>
      <c r="FAC744" s="226"/>
      <c r="FAD744" s="226"/>
      <c r="FAE744" s="226"/>
      <c r="FAF744" s="226"/>
      <c r="FAG744" s="226"/>
      <c r="FAH744" s="226"/>
      <c r="FAI744" s="226"/>
      <c r="FAJ744" s="226"/>
      <c r="FAK744" s="226"/>
      <c r="FAL744" s="226"/>
      <c r="FAM744" s="226"/>
      <c r="FAN744" s="226"/>
      <c r="FAO744" s="226"/>
      <c r="FAP744" s="226"/>
      <c r="FAQ744" s="226"/>
      <c r="FAR744" s="226"/>
      <c r="FAS744" s="226"/>
      <c r="FAT744" s="226"/>
      <c r="FAU744" s="226"/>
      <c r="FAV744" s="226"/>
      <c r="FAW744" s="226"/>
      <c r="FAX744" s="226"/>
      <c r="FAY744" s="226"/>
      <c r="FAZ744" s="226"/>
      <c r="FBA744" s="226"/>
      <c r="FBB744" s="226"/>
      <c r="FBC744" s="226"/>
      <c r="FBD744" s="226"/>
      <c r="FBE744" s="226"/>
      <c r="FBF744" s="226"/>
      <c r="FBG744" s="226"/>
      <c r="FBH744" s="226"/>
      <c r="FBI744" s="226"/>
      <c r="FBJ744" s="226"/>
      <c r="FBK744" s="226"/>
      <c r="FBL744" s="226"/>
      <c r="FBM744" s="226"/>
      <c r="FBN744" s="226"/>
      <c r="FBO744" s="226"/>
      <c r="FBP744" s="226"/>
      <c r="FBQ744" s="226"/>
      <c r="FBR744" s="226"/>
      <c r="FBS744" s="226"/>
      <c r="FBT744" s="226"/>
      <c r="FBU744" s="226"/>
      <c r="FBV744" s="226"/>
      <c r="FBW744" s="226"/>
      <c r="FBX744" s="226"/>
      <c r="FBY744" s="226"/>
      <c r="FBZ744" s="226"/>
      <c r="FCA744" s="226"/>
      <c r="FCB744" s="226"/>
      <c r="FCC744" s="226"/>
      <c r="FCD744" s="226"/>
      <c r="FCE744" s="226"/>
      <c r="FCF744" s="226"/>
      <c r="FCG744" s="226"/>
      <c r="FCH744" s="226"/>
      <c r="FCI744" s="226"/>
      <c r="FCJ744" s="226"/>
      <c r="FCK744" s="226"/>
      <c r="FCL744" s="226"/>
      <c r="FCM744" s="226"/>
      <c r="FCN744" s="226"/>
      <c r="FCO744" s="226"/>
      <c r="FCP744" s="226"/>
      <c r="FCQ744" s="226"/>
      <c r="FCR744" s="226"/>
      <c r="FCS744" s="226"/>
      <c r="FCT744" s="226"/>
      <c r="FCU744" s="226"/>
      <c r="FCV744" s="226"/>
      <c r="FCW744" s="226"/>
      <c r="FCX744" s="226"/>
      <c r="FCY744" s="226"/>
      <c r="FCZ744" s="226"/>
      <c r="FDA744" s="226"/>
      <c r="FDB744" s="226"/>
      <c r="FDC744" s="226"/>
      <c r="FDD744" s="226"/>
      <c r="FDE744" s="226"/>
      <c r="FDF744" s="226"/>
      <c r="FDG744" s="226"/>
      <c r="FDH744" s="226"/>
      <c r="FDI744" s="226"/>
      <c r="FDJ744" s="226"/>
      <c r="FDK744" s="226"/>
      <c r="FDL744" s="226"/>
      <c r="FDM744" s="226"/>
      <c r="FDN744" s="226"/>
      <c r="FDO744" s="226"/>
      <c r="FDP744" s="226"/>
      <c r="FDQ744" s="226"/>
      <c r="FDR744" s="226"/>
      <c r="FDS744" s="226"/>
      <c r="FDT744" s="226"/>
      <c r="FDU744" s="226"/>
      <c r="FDV744" s="226"/>
      <c r="FDW744" s="226"/>
      <c r="FDX744" s="226"/>
      <c r="FDY744" s="226"/>
      <c r="FDZ744" s="226"/>
      <c r="FEA744" s="226"/>
      <c r="FEB744" s="226"/>
      <c r="FEC744" s="226"/>
      <c r="FED744" s="226"/>
      <c r="FEE744" s="226"/>
      <c r="FEF744" s="226"/>
      <c r="FEG744" s="226"/>
      <c r="FEH744" s="226"/>
      <c r="FEI744" s="226"/>
      <c r="FEJ744" s="226"/>
      <c r="FEK744" s="226"/>
      <c r="FEL744" s="226"/>
      <c r="FEM744" s="226"/>
      <c r="FEN744" s="226"/>
      <c r="FEO744" s="226"/>
      <c r="FEP744" s="226"/>
      <c r="FEQ744" s="226"/>
      <c r="FER744" s="226"/>
      <c r="FES744" s="226"/>
      <c r="FET744" s="226"/>
      <c r="FEU744" s="226"/>
      <c r="FEV744" s="226"/>
      <c r="FEW744" s="226"/>
      <c r="FEX744" s="226"/>
      <c r="FEY744" s="226"/>
      <c r="FEZ744" s="226"/>
      <c r="FFA744" s="226"/>
      <c r="FFB744" s="226"/>
      <c r="FFC744" s="226"/>
      <c r="FFD744" s="226"/>
      <c r="FFE744" s="226"/>
      <c r="FFF744" s="226"/>
      <c r="FFG744" s="226"/>
      <c r="FFH744" s="226"/>
      <c r="FFI744" s="226"/>
      <c r="FFJ744" s="226"/>
      <c r="FFK744" s="226"/>
      <c r="FFL744" s="226"/>
      <c r="FFM744" s="226"/>
      <c r="FFN744" s="226"/>
      <c r="FFO744" s="226"/>
      <c r="FFP744" s="226"/>
      <c r="FFQ744" s="226"/>
      <c r="FFR744" s="226"/>
      <c r="FFS744" s="226"/>
      <c r="FFT744" s="226"/>
      <c r="FFU744" s="226"/>
      <c r="FFV744" s="226"/>
      <c r="FFW744" s="226"/>
      <c r="FFX744" s="226"/>
      <c r="FFY744" s="226"/>
      <c r="FFZ744" s="226"/>
      <c r="FGA744" s="226"/>
      <c r="FGB744" s="226"/>
      <c r="FGC744" s="226"/>
      <c r="FGD744" s="226"/>
      <c r="FGE744" s="226"/>
      <c r="FGF744" s="226"/>
      <c r="FGG744" s="226"/>
      <c r="FGH744" s="226"/>
      <c r="FGI744" s="226"/>
      <c r="FGJ744" s="226"/>
      <c r="FGK744" s="226"/>
      <c r="FGL744" s="226"/>
      <c r="FGM744" s="226"/>
      <c r="FGN744" s="226"/>
      <c r="FGO744" s="226"/>
      <c r="FGP744" s="226"/>
      <c r="FGQ744" s="226"/>
      <c r="FGR744" s="226"/>
      <c r="FGS744" s="226"/>
      <c r="FGT744" s="226"/>
      <c r="FGU744" s="226"/>
      <c r="FGV744" s="226"/>
      <c r="FGW744" s="226"/>
      <c r="FGX744" s="226"/>
      <c r="FGY744" s="226"/>
      <c r="FGZ744" s="226"/>
      <c r="FHA744" s="226"/>
      <c r="FHB744" s="226"/>
      <c r="FHC744" s="226"/>
      <c r="FHD744" s="226"/>
      <c r="FHE744" s="226"/>
      <c r="FHF744" s="226"/>
      <c r="FHG744" s="226"/>
      <c r="FHH744" s="226"/>
      <c r="FHI744" s="226"/>
      <c r="FHJ744" s="226"/>
      <c r="FHK744" s="226"/>
      <c r="FHL744" s="226"/>
      <c r="FHM744" s="226"/>
      <c r="FHN744" s="226"/>
      <c r="FHO744" s="226"/>
      <c r="FHP744" s="226"/>
      <c r="FHQ744" s="226"/>
      <c r="FHR744" s="226"/>
      <c r="FHS744" s="226"/>
      <c r="FHT744" s="226"/>
      <c r="FHU744" s="226"/>
      <c r="FHV744" s="226"/>
      <c r="FHW744" s="226"/>
      <c r="FHX744" s="226"/>
      <c r="FHY744" s="226"/>
      <c r="FHZ744" s="226"/>
      <c r="FIA744" s="226"/>
      <c r="FIB744" s="226"/>
      <c r="FIC744" s="226"/>
      <c r="FID744" s="226"/>
      <c r="FIE744" s="226"/>
      <c r="FIF744" s="226"/>
      <c r="FIG744" s="226"/>
      <c r="FIH744" s="226"/>
      <c r="FII744" s="226"/>
      <c r="FIJ744" s="226"/>
      <c r="FIK744" s="226"/>
      <c r="FIL744" s="226"/>
      <c r="FIM744" s="226"/>
      <c r="FIN744" s="226"/>
      <c r="FIO744" s="226"/>
      <c r="FIP744" s="226"/>
      <c r="FIQ744" s="226"/>
      <c r="FIR744" s="226"/>
      <c r="FIS744" s="226"/>
      <c r="FIT744" s="226"/>
      <c r="FIU744" s="226"/>
      <c r="FIV744" s="226"/>
      <c r="FIW744" s="226"/>
      <c r="FIX744" s="226"/>
      <c r="FIY744" s="226"/>
      <c r="FIZ744" s="226"/>
      <c r="FJA744" s="226"/>
      <c r="FJB744" s="226"/>
      <c r="FJC744" s="226"/>
      <c r="FJD744" s="226"/>
      <c r="FJE744" s="226"/>
      <c r="FJF744" s="226"/>
      <c r="FJG744" s="226"/>
      <c r="FJH744" s="226"/>
      <c r="FJI744" s="226"/>
      <c r="FJJ744" s="226"/>
      <c r="FJK744" s="226"/>
      <c r="FJL744" s="226"/>
      <c r="FJM744" s="226"/>
      <c r="FJN744" s="226"/>
      <c r="FJO744" s="226"/>
      <c r="FJP744" s="226"/>
      <c r="FJQ744" s="226"/>
      <c r="FJR744" s="226"/>
      <c r="FJS744" s="226"/>
      <c r="FJT744" s="226"/>
      <c r="FJU744" s="226"/>
      <c r="FJV744" s="226"/>
      <c r="FJW744" s="226"/>
      <c r="FJX744" s="226"/>
      <c r="FJY744" s="226"/>
      <c r="FJZ744" s="226"/>
      <c r="FKA744" s="226"/>
      <c r="FKB744" s="226"/>
      <c r="FKC744" s="226"/>
      <c r="FKD744" s="226"/>
      <c r="FKE744" s="226"/>
      <c r="FKF744" s="226"/>
      <c r="FKG744" s="226"/>
      <c r="FKH744" s="226"/>
      <c r="FKI744" s="226"/>
      <c r="FKJ744" s="226"/>
      <c r="FKK744" s="226"/>
      <c r="FKL744" s="226"/>
      <c r="FKM744" s="226"/>
      <c r="FKN744" s="226"/>
      <c r="FKO744" s="226"/>
      <c r="FKP744" s="226"/>
      <c r="FKQ744" s="226"/>
      <c r="FKR744" s="226"/>
      <c r="FKS744" s="226"/>
      <c r="FKT744" s="226"/>
      <c r="FKU744" s="226"/>
      <c r="FKV744" s="226"/>
      <c r="FKW744" s="226"/>
      <c r="FKX744" s="226"/>
      <c r="FKY744" s="226"/>
      <c r="FKZ744" s="226"/>
      <c r="FLA744" s="226"/>
      <c r="FLB744" s="226"/>
      <c r="FLC744" s="226"/>
      <c r="FLD744" s="226"/>
      <c r="FLE744" s="226"/>
      <c r="FLF744" s="226"/>
      <c r="FLG744" s="226"/>
      <c r="FLH744" s="226"/>
      <c r="FLI744" s="226"/>
      <c r="FLJ744" s="226"/>
      <c r="FLK744" s="226"/>
      <c r="FLL744" s="226"/>
      <c r="FLM744" s="226"/>
      <c r="FLN744" s="226"/>
      <c r="FLO744" s="226"/>
      <c r="FLP744" s="226"/>
      <c r="FLQ744" s="226"/>
      <c r="FLR744" s="226"/>
      <c r="FLS744" s="226"/>
      <c r="FLT744" s="226"/>
      <c r="FLU744" s="226"/>
      <c r="FLV744" s="226"/>
      <c r="FLW744" s="226"/>
      <c r="FLX744" s="226"/>
      <c r="FLY744" s="226"/>
      <c r="FLZ744" s="226"/>
      <c r="FMA744" s="226"/>
      <c r="FMB744" s="226"/>
      <c r="FMC744" s="226"/>
      <c r="FMD744" s="226"/>
      <c r="FME744" s="226"/>
      <c r="FMF744" s="226"/>
      <c r="FMG744" s="226"/>
      <c r="FMH744" s="226"/>
      <c r="FMI744" s="226"/>
      <c r="FMJ744" s="226"/>
      <c r="FMK744" s="226"/>
      <c r="FML744" s="226"/>
      <c r="FMM744" s="226"/>
      <c r="FMN744" s="226"/>
      <c r="FMO744" s="226"/>
      <c r="FMP744" s="226"/>
      <c r="FMQ744" s="226"/>
      <c r="FMR744" s="226"/>
      <c r="FMS744" s="226"/>
      <c r="FMT744" s="226"/>
      <c r="FMU744" s="226"/>
      <c r="FMV744" s="226"/>
      <c r="FMW744" s="226"/>
      <c r="FMX744" s="226"/>
      <c r="FMY744" s="226"/>
      <c r="FMZ744" s="226"/>
      <c r="FNA744" s="226"/>
      <c r="FNB744" s="226"/>
      <c r="FNC744" s="226"/>
      <c r="FND744" s="226"/>
      <c r="FNE744" s="226"/>
      <c r="FNF744" s="226"/>
      <c r="FNG744" s="226"/>
      <c r="FNH744" s="226"/>
      <c r="FNI744" s="226"/>
      <c r="FNJ744" s="226"/>
      <c r="FNK744" s="226"/>
      <c r="FNL744" s="226"/>
      <c r="FNM744" s="226"/>
      <c r="FNN744" s="226"/>
      <c r="FNO744" s="226"/>
      <c r="FNP744" s="226"/>
      <c r="FNQ744" s="226"/>
      <c r="FNR744" s="226"/>
      <c r="FNS744" s="226"/>
      <c r="FNT744" s="226"/>
      <c r="FNU744" s="226"/>
      <c r="FNV744" s="226"/>
      <c r="FNW744" s="226"/>
      <c r="FNX744" s="226"/>
      <c r="FNY744" s="226"/>
      <c r="FNZ744" s="226"/>
      <c r="FOA744" s="226"/>
      <c r="FOB744" s="226"/>
      <c r="FOC744" s="226"/>
      <c r="FOD744" s="226"/>
      <c r="FOE744" s="226"/>
      <c r="FOF744" s="226"/>
      <c r="FOG744" s="226"/>
      <c r="FOH744" s="226"/>
      <c r="FOI744" s="226"/>
      <c r="FOJ744" s="226"/>
      <c r="FOK744" s="226"/>
      <c r="FOL744" s="226"/>
      <c r="FOM744" s="226"/>
      <c r="FON744" s="226"/>
      <c r="FOO744" s="226"/>
      <c r="FOP744" s="226"/>
      <c r="FOQ744" s="226"/>
      <c r="FOR744" s="226"/>
      <c r="FOS744" s="226"/>
      <c r="FOT744" s="226"/>
      <c r="FOU744" s="226"/>
      <c r="FOV744" s="226"/>
      <c r="FOW744" s="226"/>
      <c r="FOX744" s="226"/>
      <c r="FOY744" s="226"/>
      <c r="FOZ744" s="226"/>
      <c r="FPA744" s="226"/>
      <c r="FPB744" s="226"/>
      <c r="FPC744" s="226"/>
      <c r="FPD744" s="226"/>
      <c r="FPE744" s="226"/>
      <c r="FPF744" s="226"/>
      <c r="FPG744" s="226"/>
      <c r="FPH744" s="226"/>
      <c r="FPI744" s="226"/>
      <c r="FPJ744" s="226"/>
      <c r="FPK744" s="226"/>
      <c r="FPL744" s="226"/>
      <c r="FPM744" s="226"/>
      <c r="FPN744" s="226"/>
      <c r="FPO744" s="226"/>
      <c r="FPP744" s="226"/>
      <c r="FPQ744" s="226"/>
      <c r="FPR744" s="226"/>
      <c r="FPS744" s="226"/>
      <c r="FPT744" s="226"/>
      <c r="FPU744" s="226"/>
      <c r="FPV744" s="226"/>
      <c r="FPW744" s="226"/>
      <c r="FPX744" s="226"/>
      <c r="FPY744" s="226"/>
      <c r="FPZ744" s="226"/>
      <c r="FQA744" s="226"/>
      <c r="FQB744" s="226"/>
      <c r="FQC744" s="226"/>
      <c r="FQD744" s="226"/>
      <c r="FQE744" s="226"/>
      <c r="FQF744" s="226"/>
      <c r="FQG744" s="226"/>
      <c r="FQH744" s="226"/>
      <c r="FQI744" s="226"/>
      <c r="FQJ744" s="226"/>
      <c r="FQK744" s="226"/>
      <c r="FQL744" s="226"/>
      <c r="FQM744" s="226"/>
      <c r="FQN744" s="226"/>
      <c r="FQO744" s="226"/>
      <c r="FQP744" s="226"/>
      <c r="FQQ744" s="226"/>
      <c r="FQR744" s="226"/>
      <c r="FQS744" s="226"/>
      <c r="FQT744" s="226"/>
      <c r="FQU744" s="226"/>
      <c r="FQV744" s="226"/>
      <c r="FQW744" s="226"/>
      <c r="FQX744" s="226"/>
      <c r="FQY744" s="226"/>
      <c r="FQZ744" s="226"/>
      <c r="FRA744" s="226"/>
      <c r="FRB744" s="226"/>
      <c r="FRC744" s="226"/>
      <c r="FRD744" s="226"/>
      <c r="FRE744" s="226"/>
      <c r="FRF744" s="226"/>
      <c r="FRG744" s="226"/>
      <c r="FRH744" s="226"/>
      <c r="FRI744" s="226"/>
      <c r="FRJ744" s="226"/>
      <c r="FRK744" s="226"/>
      <c r="FRL744" s="226"/>
      <c r="FRM744" s="226"/>
      <c r="FRN744" s="226"/>
      <c r="FRO744" s="226"/>
      <c r="FRP744" s="226"/>
      <c r="FRQ744" s="226"/>
      <c r="FRR744" s="226"/>
      <c r="FRS744" s="226"/>
      <c r="FRT744" s="226"/>
      <c r="FRU744" s="226"/>
      <c r="FRV744" s="226"/>
      <c r="FRW744" s="226"/>
      <c r="FRX744" s="226"/>
      <c r="FRY744" s="226"/>
      <c r="FRZ744" s="226"/>
      <c r="FSA744" s="226"/>
      <c r="FSB744" s="226"/>
      <c r="FSC744" s="226"/>
      <c r="FSD744" s="226"/>
      <c r="FSE744" s="226"/>
      <c r="FSF744" s="226"/>
      <c r="FSG744" s="226"/>
      <c r="FSH744" s="226"/>
      <c r="FSI744" s="226"/>
      <c r="FSJ744" s="226"/>
      <c r="FSK744" s="226"/>
      <c r="FSL744" s="226"/>
      <c r="FSM744" s="226"/>
      <c r="FSN744" s="226"/>
      <c r="FSO744" s="226"/>
      <c r="FSP744" s="226"/>
      <c r="FSQ744" s="226"/>
      <c r="FSR744" s="226"/>
      <c r="FSS744" s="226"/>
      <c r="FST744" s="226"/>
      <c r="FSU744" s="226"/>
      <c r="FSV744" s="226"/>
      <c r="FSW744" s="226"/>
      <c r="FSX744" s="226"/>
      <c r="FSY744" s="226"/>
      <c r="FSZ744" s="226"/>
      <c r="FTA744" s="226"/>
      <c r="FTB744" s="226"/>
      <c r="FTC744" s="226"/>
      <c r="FTD744" s="226"/>
      <c r="FTE744" s="226"/>
      <c r="FTF744" s="226"/>
      <c r="FTG744" s="226"/>
      <c r="FTH744" s="226"/>
      <c r="FTI744" s="226"/>
      <c r="FTJ744" s="226"/>
      <c r="FTK744" s="226"/>
      <c r="FTL744" s="226"/>
      <c r="FTM744" s="226"/>
      <c r="FTN744" s="226"/>
      <c r="FTO744" s="226"/>
      <c r="FTP744" s="226"/>
      <c r="FTQ744" s="226"/>
      <c r="FTR744" s="226"/>
      <c r="FTS744" s="226"/>
      <c r="FTT744" s="226"/>
      <c r="FTU744" s="226"/>
      <c r="FTV744" s="226"/>
      <c r="FTW744" s="226"/>
      <c r="FTX744" s="226"/>
      <c r="FTY744" s="226"/>
      <c r="FTZ744" s="226"/>
      <c r="FUA744" s="226"/>
      <c r="FUB744" s="226"/>
      <c r="FUC744" s="226"/>
      <c r="FUD744" s="226"/>
      <c r="FUE744" s="226"/>
      <c r="FUF744" s="226"/>
      <c r="FUG744" s="226"/>
      <c r="FUH744" s="226"/>
      <c r="FUI744" s="226"/>
      <c r="FUJ744" s="226"/>
      <c r="FUK744" s="226"/>
      <c r="FUL744" s="226"/>
      <c r="FUM744" s="226"/>
      <c r="FUN744" s="226"/>
      <c r="FUO744" s="226"/>
      <c r="FUP744" s="226"/>
      <c r="FUQ744" s="226"/>
      <c r="FUR744" s="226"/>
      <c r="FUS744" s="226"/>
      <c r="FUT744" s="226"/>
      <c r="FUU744" s="226"/>
      <c r="FUV744" s="226"/>
      <c r="FUW744" s="226"/>
      <c r="FUX744" s="226"/>
      <c r="FUY744" s="226"/>
      <c r="FUZ744" s="226"/>
      <c r="FVA744" s="226"/>
      <c r="FVB744" s="226"/>
      <c r="FVC744" s="226"/>
      <c r="FVD744" s="226"/>
      <c r="FVE744" s="226"/>
      <c r="FVF744" s="226"/>
      <c r="FVG744" s="226"/>
      <c r="FVH744" s="226"/>
      <c r="FVI744" s="226"/>
      <c r="FVJ744" s="226"/>
      <c r="FVK744" s="226"/>
      <c r="FVL744" s="226"/>
      <c r="FVM744" s="226"/>
      <c r="FVN744" s="226"/>
      <c r="FVO744" s="226"/>
      <c r="FVP744" s="226"/>
      <c r="FVQ744" s="226"/>
      <c r="FVR744" s="226"/>
      <c r="FVS744" s="226"/>
      <c r="FVT744" s="226"/>
      <c r="FVU744" s="226"/>
      <c r="FVV744" s="226"/>
      <c r="FVW744" s="226"/>
      <c r="FVX744" s="226"/>
      <c r="FVY744" s="226"/>
      <c r="FVZ744" s="226"/>
      <c r="FWA744" s="226"/>
      <c r="FWB744" s="226"/>
      <c r="FWC744" s="226"/>
      <c r="FWD744" s="226"/>
      <c r="FWE744" s="226"/>
      <c r="FWF744" s="226"/>
      <c r="FWG744" s="226"/>
      <c r="FWH744" s="226"/>
      <c r="FWI744" s="226"/>
      <c r="FWJ744" s="226"/>
      <c r="FWK744" s="226"/>
      <c r="FWL744" s="226"/>
      <c r="FWM744" s="226"/>
      <c r="FWN744" s="226"/>
      <c r="FWO744" s="226"/>
      <c r="FWP744" s="226"/>
      <c r="FWQ744" s="226"/>
      <c r="FWR744" s="226"/>
      <c r="FWS744" s="226"/>
      <c r="FWT744" s="226"/>
      <c r="FWU744" s="226"/>
      <c r="FWV744" s="226"/>
      <c r="FWW744" s="226"/>
      <c r="FWX744" s="226"/>
      <c r="FWY744" s="226"/>
      <c r="FWZ744" s="226"/>
      <c r="FXA744" s="226"/>
      <c r="FXB744" s="226"/>
      <c r="FXC744" s="226"/>
      <c r="FXD744" s="226"/>
      <c r="FXE744" s="226"/>
      <c r="FXF744" s="226"/>
      <c r="FXG744" s="226"/>
      <c r="FXH744" s="226"/>
      <c r="FXI744" s="226"/>
      <c r="FXJ744" s="226"/>
      <c r="FXK744" s="226"/>
      <c r="FXL744" s="226"/>
      <c r="FXM744" s="226"/>
      <c r="FXN744" s="226"/>
      <c r="FXO744" s="226"/>
      <c r="FXP744" s="226"/>
      <c r="FXQ744" s="226"/>
      <c r="FXR744" s="226"/>
      <c r="FXS744" s="226"/>
      <c r="FXT744" s="226"/>
      <c r="FXU744" s="226"/>
      <c r="FXV744" s="226"/>
      <c r="FXW744" s="226"/>
      <c r="FXX744" s="226"/>
      <c r="FXY744" s="226"/>
      <c r="FXZ744" s="226"/>
      <c r="FYA744" s="226"/>
      <c r="FYB744" s="226"/>
      <c r="FYC744" s="226"/>
      <c r="FYD744" s="226"/>
      <c r="FYE744" s="226"/>
      <c r="FYF744" s="226"/>
      <c r="FYG744" s="226"/>
      <c r="FYH744" s="226"/>
      <c r="FYI744" s="226"/>
      <c r="FYJ744" s="226"/>
      <c r="FYK744" s="226"/>
      <c r="FYL744" s="226"/>
      <c r="FYM744" s="226"/>
      <c r="FYN744" s="226"/>
      <c r="FYO744" s="226"/>
      <c r="FYP744" s="226"/>
      <c r="FYQ744" s="226"/>
      <c r="FYR744" s="226"/>
      <c r="FYS744" s="226"/>
      <c r="FYT744" s="226"/>
      <c r="FYU744" s="226"/>
      <c r="FYV744" s="226"/>
      <c r="FYW744" s="226"/>
      <c r="FYX744" s="226"/>
      <c r="FYY744" s="226"/>
      <c r="FYZ744" s="226"/>
      <c r="FZA744" s="226"/>
      <c r="FZB744" s="226"/>
      <c r="FZC744" s="226"/>
      <c r="FZD744" s="226"/>
      <c r="FZE744" s="226"/>
      <c r="FZF744" s="226"/>
      <c r="FZG744" s="226"/>
      <c r="FZH744" s="226"/>
      <c r="FZI744" s="226"/>
      <c r="FZJ744" s="226"/>
      <c r="FZK744" s="226"/>
      <c r="FZL744" s="226"/>
      <c r="FZM744" s="226"/>
      <c r="FZN744" s="226"/>
      <c r="FZO744" s="226"/>
      <c r="FZP744" s="226"/>
      <c r="FZQ744" s="226"/>
      <c r="FZR744" s="226"/>
      <c r="FZS744" s="226"/>
      <c r="FZT744" s="226"/>
      <c r="FZU744" s="226"/>
      <c r="FZV744" s="226"/>
      <c r="FZW744" s="226"/>
      <c r="FZX744" s="226"/>
      <c r="FZY744" s="226"/>
      <c r="FZZ744" s="226"/>
      <c r="GAA744" s="226"/>
      <c r="GAB744" s="226"/>
      <c r="GAC744" s="226"/>
      <c r="GAD744" s="226"/>
      <c r="GAE744" s="226"/>
      <c r="GAF744" s="226"/>
      <c r="GAG744" s="226"/>
      <c r="GAH744" s="226"/>
      <c r="GAI744" s="226"/>
      <c r="GAJ744" s="226"/>
      <c r="GAK744" s="226"/>
      <c r="GAL744" s="226"/>
      <c r="GAM744" s="226"/>
      <c r="GAN744" s="226"/>
      <c r="GAO744" s="226"/>
      <c r="GAP744" s="226"/>
      <c r="GAQ744" s="226"/>
      <c r="GAR744" s="226"/>
      <c r="GAS744" s="226"/>
      <c r="GAT744" s="226"/>
      <c r="GAU744" s="226"/>
      <c r="GAV744" s="226"/>
      <c r="GAW744" s="226"/>
      <c r="GAX744" s="226"/>
      <c r="GAY744" s="226"/>
      <c r="GAZ744" s="226"/>
      <c r="GBA744" s="226"/>
      <c r="GBB744" s="226"/>
      <c r="GBC744" s="226"/>
      <c r="GBD744" s="226"/>
      <c r="GBE744" s="226"/>
      <c r="GBF744" s="226"/>
      <c r="GBG744" s="226"/>
      <c r="GBH744" s="226"/>
      <c r="GBI744" s="226"/>
      <c r="GBJ744" s="226"/>
      <c r="GBK744" s="226"/>
      <c r="GBL744" s="226"/>
      <c r="GBM744" s="226"/>
      <c r="GBN744" s="226"/>
      <c r="GBO744" s="226"/>
      <c r="GBP744" s="226"/>
      <c r="GBQ744" s="226"/>
      <c r="GBR744" s="226"/>
      <c r="GBS744" s="226"/>
      <c r="GBT744" s="226"/>
      <c r="GBU744" s="226"/>
      <c r="GBV744" s="226"/>
      <c r="GBW744" s="226"/>
      <c r="GBX744" s="226"/>
      <c r="GBY744" s="226"/>
      <c r="GBZ744" s="226"/>
      <c r="GCA744" s="226"/>
      <c r="GCB744" s="226"/>
      <c r="GCC744" s="226"/>
      <c r="GCD744" s="226"/>
      <c r="GCE744" s="226"/>
      <c r="GCF744" s="226"/>
      <c r="GCG744" s="226"/>
      <c r="GCH744" s="226"/>
      <c r="GCI744" s="226"/>
      <c r="GCJ744" s="226"/>
      <c r="GCK744" s="226"/>
      <c r="GCL744" s="226"/>
      <c r="GCM744" s="226"/>
      <c r="GCN744" s="226"/>
      <c r="GCO744" s="226"/>
      <c r="GCP744" s="226"/>
      <c r="GCQ744" s="226"/>
      <c r="GCR744" s="226"/>
      <c r="GCS744" s="226"/>
      <c r="GCT744" s="226"/>
      <c r="GCU744" s="226"/>
      <c r="GCV744" s="226"/>
      <c r="GCW744" s="226"/>
      <c r="GCX744" s="226"/>
      <c r="GCY744" s="226"/>
      <c r="GCZ744" s="226"/>
      <c r="GDA744" s="226"/>
      <c r="GDB744" s="226"/>
      <c r="GDC744" s="226"/>
      <c r="GDD744" s="226"/>
      <c r="GDE744" s="226"/>
      <c r="GDF744" s="226"/>
      <c r="GDG744" s="226"/>
      <c r="GDH744" s="226"/>
      <c r="GDI744" s="226"/>
      <c r="GDJ744" s="226"/>
      <c r="GDK744" s="226"/>
      <c r="GDL744" s="226"/>
      <c r="GDM744" s="226"/>
      <c r="GDN744" s="226"/>
      <c r="GDO744" s="226"/>
      <c r="GDP744" s="226"/>
      <c r="GDQ744" s="226"/>
      <c r="GDR744" s="226"/>
      <c r="GDS744" s="226"/>
      <c r="GDT744" s="226"/>
      <c r="GDU744" s="226"/>
      <c r="GDV744" s="226"/>
      <c r="GDW744" s="226"/>
      <c r="GDX744" s="226"/>
      <c r="GDY744" s="226"/>
      <c r="GDZ744" s="226"/>
      <c r="GEA744" s="226"/>
      <c r="GEB744" s="226"/>
      <c r="GEC744" s="226"/>
      <c r="GED744" s="226"/>
      <c r="GEE744" s="226"/>
      <c r="GEF744" s="226"/>
      <c r="GEG744" s="226"/>
      <c r="GEH744" s="226"/>
      <c r="GEI744" s="226"/>
      <c r="GEJ744" s="226"/>
      <c r="GEK744" s="226"/>
      <c r="GEL744" s="226"/>
      <c r="GEM744" s="226"/>
      <c r="GEN744" s="226"/>
      <c r="GEO744" s="226"/>
      <c r="GEP744" s="226"/>
      <c r="GEQ744" s="226"/>
      <c r="GER744" s="226"/>
      <c r="GES744" s="226"/>
      <c r="GET744" s="226"/>
      <c r="GEU744" s="226"/>
      <c r="GEV744" s="226"/>
      <c r="GEW744" s="226"/>
      <c r="GEX744" s="226"/>
      <c r="GEY744" s="226"/>
      <c r="GEZ744" s="226"/>
      <c r="GFA744" s="226"/>
      <c r="GFB744" s="226"/>
      <c r="GFC744" s="226"/>
      <c r="GFD744" s="226"/>
      <c r="GFE744" s="226"/>
      <c r="GFF744" s="226"/>
      <c r="GFG744" s="226"/>
      <c r="GFH744" s="226"/>
      <c r="GFI744" s="226"/>
      <c r="GFJ744" s="226"/>
      <c r="GFK744" s="226"/>
      <c r="GFL744" s="226"/>
      <c r="GFM744" s="226"/>
      <c r="GFN744" s="226"/>
      <c r="GFO744" s="226"/>
      <c r="GFP744" s="226"/>
      <c r="GFQ744" s="226"/>
      <c r="GFR744" s="226"/>
      <c r="GFS744" s="226"/>
      <c r="GFT744" s="226"/>
      <c r="GFU744" s="226"/>
      <c r="GFV744" s="226"/>
      <c r="GFW744" s="226"/>
      <c r="GFX744" s="226"/>
      <c r="GFY744" s="226"/>
      <c r="GFZ744" s="226"/>
      <c r="GGA744" s="226"/>
      <c r="GGB744" s="226"/>
      <c r="GGC744" s="226"/>
      <c r="GGD744" s="226"/>
      <c r="GGE744" s="226"/>
      <c r="GGF744" s="226"/>
      <c r="GGG744" s="226"/>
      <c r="GGH744" s="226"/>
      <c r="GGI744" s="226"/>
      <c r="GGJ744" s="226"/>
      <c r="GGK744" s="226"/>
      <c r="GGL744" s="226"/>
      <c r="GGM744" s="226"/>
      <c r="GGN744" s="226"/>
      <c r="GGO744" s="226"/>
      <c r="GGP744" s="226"/>
      <c r="GGQ744" s="226"/>
      <c r="GGR744" s="226"/>
      <c r="GGS744" s="226"/>
      <c r="GGT744" s="226"/>
      <c r="GGU744" s="226"/>
      <c r="GGV744" s="226"/>
      <c r="GGW744" s="226"/>
      <c r="GGX744" s="226"/>
      <c r="GGY744" s="226"/>
      <c r="GGZ744" s="226"/>
      <c r="GHA744" s="226"/>
      <c r="GHB744" s="226"/>
      <c r="GHC744" s="226"/>
      <c r="GHD744" s="226"/>
      <c r="GHE744" s="226"/>
      <c r="GHF744" s="226"/>
      <c r="GHG744" s="226"/>
      <c r="GHH744" s="226"/>
      <c r="GHI744" s="226"/>
      <c r="GHJ744" s="226"/>
      <c r="GHK744" s="226"/>
      <c r="GHL744" s="226"/>
      <c r="GHM744" s="226"/>
      <c r="GHN744" s="226"/>
      <c r="GHO744" s="226"/>
      <c r="GHP744" s="226"/>
      <c r="GHQ744" s="226"/>
      <c r="GHR744" s="226"/>
      <c r="GHS744" s="226"/>
      <c r="GHT744" s="226"/>
      <c r="GHU744" s="226"/>
      <c r="GHV744" s="226"/>
      <c r="GHW744" s="226"/>
      <c r="GHX744" s="226"/>
      <c r="GHY744" s="226"/>
      <c r="GHZ744" s="226"/>
      <c r="GIA744" s="226"/>
      <c r="GIB744" s="226"/>
      <c r="GIC744" s="226"/>
      <c r="GID744" s="226"/>
      <c r="GIE744" s="226"/>
      <c r="GIF744" s="226"/>
      <c r="GIG744" s="226"/>
      <c r="GIH744" s="226"/>
      <c r="GII744" s="226"/>
      <c r="GIJ744" s="226"/>
      <c r="GIK744" s="226"/>
      <c r="GIL744" s="226"/>
      <c r="GIM744" s="226"/>
      <c r="GIN744" s="226"/>
      <c r="GIO744" s="226"/>
      <c r="GIP744" s="226"/>
      <c r="GIQ744" s="226"/>
      <c r="GIR744" s="226"/>
      <c r="GIS744" s="226"/>
      <c r="GIT744" s="226"/>
      <c r="GIU744" s="226"/>
      <c r="GIV744" s="226"/>
      <c r="GIW744" s="226"/>
      <c r="GIX744" s="226"/>
      <c r="GIY744" s="226"/>
      <c r="GIZ744" s="226"/>
      <c r="GJA744" s="226"/>
      <c r="GJB744" s="226"/>
      <c r="GJC744" s="226"/>
      <c r="GJD744" s="226"/>
      <c r="GJE744" s="226"/>
      <c r="GJF744" s="226"/>
      <c r="GJG744" s="226"/>
      <c r="GJH744" s="226"/>
      <c r="GJI744" s="226"/>
      <c r="GJJ744" s="226"/>
      <c r="GJK744" s="226"/>
      <c r="GJL744" s="226"/>
      <c r="GJM744" s="226"/>
      <c r="GJN744" s="226"/>
      <c r="GJO744" s="226"/>
      <c r="GJP744" s="226"/>
      <c r="GJQ744" s="226"/>
      <c r="GJR744" s="226"/>
      <c r="GJS744" s="226"/>
      <c r="GJT744" s="226"/>
      <c r="GJU744" s="226"/>
      <c r="GJV744" s="226"/>
      <c r="GJW744" s="226"/>
      <c r="GJX744" s="226"/>
      <c r="GJY744" s="226"/>
      <c r="GJZ744" s="226"/>
      <c r="GKA744" s="226"/>
      <c r="GKB744" s="226"/>
      <c r="GKC744" s="226"/>
      <c r="GKD744" s="226"/>
      <c r="GKE744" s="226"/>
      <c r="GKF744" s="226"/>
      <c r="GKG744" s="226"/>
      <c r="GKH744" s="226"/>
      <c r="GKI744" s="226"/>
      <c r="GKJ744" s="226"/>
      <c r="GKK744" s="226"/>
      <c r="GKL744" s="226"/>
      <c r="GKM744" s="226"/>
      <c r="GKN744" s="226"/>
      <c r="GKO744" s="226"/>
      <c r="GKP744" s="226"/>
      <c r="GKQ744" s="226"/>
      <c r="GKR744" s="226"/>
      <c r="GKS744" s="226"/>
      <c r="GKT744" s="226"/>
      <c r="GKU744" s="226"/>
      <c r="GKV744" s="226"/>
      <c r="GKW744" s="226"/>
      <c r="GKX744" s="226"/>
      <c r="GKY744" s="226"/>
      <c r="GKZ744" s="226"/>
      <c r="GLA744" s="226"/>
      <c r="GLB744" s="226"/>
      <c r="GLC744" s="226"/>
      <c r="GLD744" s="226"/>
      <c r="GLE744" s="226"/>
      <c r="GLF744" s="226"/>
      <c r="GLG744" s="226"/>
      <c r="GLH744" s="226"/>
      <c r="GLI744" s="226"/>
      <c r="GLJ744" s="226"/>
      <c r="GLK744" s="226"/>
      <c r="GLL744" s="226"/>
      <c r="GLM744" s="226"/>
      <c r="GLN744" s="226"/>
      <c r="GLO744" s="226"/>
      <c r="GLP744" s="226"/>
      <c r="GLQ744" s="226"/>
      <c r="GLR744" s="226"/>
      <c r="GLS744" s="226"/>
      <c r="GLT744" s="226"/>
      <c r="GLU744" s="226"/>
      <c r="GLV744" s="226"/>
      <c r="GLW744" s="226"/>
      <c r="GLX744" s="226"/>
      <c r="GLY744" s="226"/>
      <c r="GLZ744" s="226"/>
      <c r="GMA744" s="226"/>
      <c r="GMB744" s="226"/>
      <c r="GMC744" s="226"/>
      <c r="GMD744" s="226"/>
      <c r="GME744" s="226"/>
      <c r="GMF744" s="226"/>
      <c r="GMG744" s="226"/>
      <c r="GMH744" s="226"/>
      <c r="GMI744" s="226"/>
      <c r="GMJ744" s="226"/>
      <c r="GMK744" s="226"/>
      <c r="GML744" s="226"/>
      <c r="GMM744" s="226"/>
      <c r="GMN744" s="226"/>
      <c r="GMO744" s="226"/>
      <c r="GMP744" s="226"/>
      <c r="GMQ744" s="226"/>
      <c r="GMR744" s="226"/>
      <c r="GMS744" s="226"/>
      <c r="GMT744" s="226"/>
      <c r="GMU744" s="226"/>
      <c r="GMV744" s="226"/>
      <c r="GMW744" s="226"/>
      <c r="GMX744" s="226"/>
      <c r="GMY744" s="226"/>
      <c r="GMZ744" s="226"/>
      <c r="GNA744" s="226"/>
      <c r="GNB744" s="226"/>
      <c r="GNC744" s="226"/>
      <c r="GND744" s="226"/>
      <c r="GNE744" s="226"/>
      <c r="GNF744" s="226"/>
      <c r="GNG744" s="226"/>
      <c r="GNH744" s="226"/>
      <c r="GNI744" s="226"/>
      <c r="GNJ744" s="226"/>
      <c r="GNK744" s="226"/>
      <c r="GNL744" s="226"/>
      <c r="GNM744" s="226"/>
      <c r="GNN744" s="226"/>
      <c r="GNO744" s="226"/>
      <c r="GNP744" s="226"/>
      <c r="GNQ744" s="226"/>
      <c r="GNR744" s="226"/>
      <c r="GNS744" s="226"/>
      <c r="GNT744" s="226"/>
      <c r="GNU744" s="226"/>
      <c r="GNV744" s="226"/>
      <c r="GNW744" s="226"/>
      <c r="GNX744" s="226"/>
      <c r="GNY744" s="226"/>
      <c r="GNZ744" s="226"/>
      <c r="GOA744" s="226"/>
      <c r="GOB744" s="226"/>
      <c r="GOC744" s="226"/>
      <c r="GOD744" s="226"/>
      <c r="GOE744" s="226"/>
      <c r="GOF744" s="226"/>
      <c r="GOG744" s="226"/>
      <c r="GOH744" s="226"/>
      <c r="GOI744" s="226"/>
      <c r="GOJ744" s="226"/>
      <c r="GOK744" s="226"/>
      <c r="GOL744" s="226"/>
      <c r="GOM744" s="226"/>
      <c r="GON744" s="226"/>
      <c r="GOO744" s="226"/>
      <c r="GOP744" s="226"/>
      <c r="GOQ744" s="226"/>
      <c r="GOR744" s="226"/>
      <c r="GOS744" s="226"/>
      <c r="GOT744" s="226"/>
      <c r="GOU744" s="226"/>
      <c r="GOV744" s="226"/>
      <c r="GOW744" s="226"/>
      <c r="GOX744" s="226"/>
      <c r="GOY744" s="226"/>
      <c r="GOZ744" s="226"/>
      <c r="GPA744" s="226"/>
      <c r="GPB744" s="226"/>
      <c r="GPC744" s="226"/>
      <c r="GPD744" s="226"/>
      <c r="GPE744" s="226"/>
      <c r="GPF744" s="226"/>
      <c r="GPG744" s="226"/>
      <c r="GPH744" s="226"/>
      <c r="GPI744" s="226"/>
      <c r="GPJ744" s="226"/>
      <c r="GPK744" s="226"/>
      <c r="GPL744" s="226"/>
      <c r="GPM744" s="226"/>
      <c r="GPN744" s="226"/>
      <c r="GPO744" s="226"/>
      <c r="GPP744" s="226"/>
      <c r="GPQ744" s="226"/>
      <c r="GPR744" s="226"/>
      <c r="GPS744" s="226"/>
      <c r="GPT744" s="226"/>
      <c r="GPU744" s="226"/>
      <c r="GPV744" s="226"/>
      <c r="GPW744" s="226"/>
      <c r="GPX744" s="226"/>
      <c r="GPY744" s="226"/>
      <c r="GPZ744" s="226"/>
      <c r="GQA744" s="226"/>
      <c r="GQB744" s="226"/>
      <c r="GQC744" s="226"/>
      <c r="GQD744" s="226"/>
      <c r="GQE744" s="226"/>
      <c r="GQF744" s="226"/>
      <c r="GQG744" s="226"/>
      <c r="GQH744" s="226"/>
      <c r="GQI744" s="226"/>
      <c r="GQJ744" s="226"/>
      <c r="GQK744" s="226"/>
      <c r="GQL744" s="226"/>
      <c r="GQM744" s="226"/>
      <c r="GQN744" s="226"/>
      <c r="GQO744" s="226"/>
      <c r="GQP744" s="226"/>
      <c r="GQQ744" s="226"/>
      <c r="GQR744" s="226"/>
      <c r="GQS744" s="226"/>
      <c r="GQT744" s="226"/>
      <c r="GQU744" s="226"/>
      <c r="GQV744" s="226"/>
      <c r="GQW744" s="226"/>
      <c r="GQX744" s="226"/>
      <c r="GQY744" s="226"/>
      <c r="GQZ744" s="226"/>
      <c r="GRA744" s="226"/>
      <c r="GRB744" s="226"/>
      <c r="GRC744" s="226"/>
      <c r="GRD744" s="226"/>
      <c r="GRE744" s="226"/>
      <c r="GRF744" s="226"/>
      <c r="GRG744" s="226"/>
      <c r="GRH744" s="226"/>
      <c r="GRI744" s="226"/>
      <c r="GRJ744" s="226"/>
      <c r="GRK744" s="226"/>
      <c r="GRL744" s="226"/>
      <c r="GRM744" s="226"/>
      <c r="GRN744" s="226"/>
      <c r="GRO744" s="226"/>
      <c r="GRP744" s="226"/>
      <c r="GRQ744" s="226"/>
      <c r="GRR744" s="226"/>
      <c r="GRS744" s="226"/>
      <c r="GRT744" s="226"/>
      <c r="GRU744" s="226"/>
      <c r="GRV744" s="226"/>
      <c r="GRW744" s="226"/>
      <c r="GRX744" s="226"/>
      <c r="GRY744" s="226"/>
      <c r="GRZ744" s="226"/>
      <c r="GSA744" s="226"/>
      <c r="GSB744" s="226"/>
      <c r="GSC744" s="226"/>
      <c r="GSD744" s="226"/>
      <c r="GSE744" s="226"/>
      <c r="GSF744" s="226"/>
      <c r="GSG744" s="226"/>
      <c r="GSH744" s="226"/>
      <c r="GSI744" s="226"/>
      <c r="GSJ744" s="226"/>
      <c r="GSK744" s="226"/>
      <c r="GSL744" s="226"/>
      <c r="GSM744" s="226"/>
      <c r="GSN744" s="226"/>
      <c r="GSO744" s="226"/>
      <c r="GSP744" s="226"/>
      <c r="GSQ744" s="226"/>
      <c r="GSR744" s="226"/>
      <c r="GSS744" s="226"/>
      <c r="GST744" s="226"/>
      <c r="GSU744" s="226"/>
      <c r="GSV744" s="226"/>
      <c r="GSW744" s="226"/>
      <c r="GSX744" s="226"/>
      <c r="GSY744" s="226"/>
      <c r="GSZ744" s="226"/>
      <c r="GTA744" s="226"/>
      <c r="GTB744" s="226"/>
      <c r="GTC744" s="226"/>
      <c r="GTD744" s="226"/>
      <c r="GTE744" s="226"/>
      <c r="GTF744" s="226"/>
      <c r="GTG744" s="226"/>
      <c r="GTH744" s="226"/>
      <c r="GTI744" s="226"/>
      <c r="GTJ744" s="226"/>
      <c r="GTK744" s="226"/>
      <c r="GTL744" s="226"/>
      <c r="GTM744" s="226"/>
      <c r="GTN744" s="226"/>
      <c r="GTO744" s="226"/>
      <c r="GTP744" s="226"/>
      <c r="GTQ744" s="226"/>
      <c r="GTR744" s="226"/>
      <c r="GTS744" s="226"/>
      <c r="GTT744" s="226"/>
      <c r="GTU744" s="226"/>
      <c r="GTV744" s="226"/>
      <c r="GTW744" s="226"/>
      <c r="GTX744" s="226"/>
      <c r="GTY744" s="226"/>
      <c r="GTZ744" s="226"/>
      <c r="GUA744" s="226"/>
      <c r="GUB744" s="226"/>
      <c r="GUC744" s="226"/>
      <c r="GUD744" s="226"/>
      <c r="GUE744" s="226"/>
      <c r="GUF744" s="226"/>
      <c r="GUG744" s="226"/>
      <c r="GUH744" s="226"/>
      <c r="GUI744" s="226"/>
      <c r="GUJ744" s="226"/>
      <c r="GUK744" s="226"/>
      <c r="GUL744" s="226"/>
      <c r="GUM744" s="226"/>
      <c r="GUN744" s="226"/>
      <c r="GUO744" s="226"/>
      <c r="GUP744" s="226"/>
      <c r="GUQ744" s="226"/>
      <c r="GUR744" s="226"/>
      <c r="GUS744" s="226"/>
      <c r="GUT744" s="226"/>
      <c r="GUU744" s="226"/>
      <c r="GUV744" s="226"/>
      <c r="GUW744" s="226"/>
      <c r="GUX744" s="226"/>
      <c r="GUY744" s="226"/>
      <c r="GUZ744" s="226"/>
      <c r="GVA744" s="226"/>
      <c r="GVB744" s="226"/>
      <c r="GVC744" s="226"/>
      <c r="GVD744" s="226"/>
      <c r="GVE744" s="226"/>
      <c r="GVF744" s="226"/>
      <c r="GVG744" s="226"/>
      <c r="GVH744" s="226"/>
      <c r="GVI744" s="226"/>
      <c r="GVJ744" s="226"/>
      <c r="GVK744" s="226"/>
      <c r="GVL744" s="226"/>
      <c r="GVM744" s="226"/>
      <c r="GVN744" s="226"/>
      <c r="GVO744" s="226"/>
      <c r="GVP744" s="226"/>
      <c r="GVQ744" s="226"/>
      <c r="GVR744" s="226"/>
      <c r="GVS744" s="226"/>
      <c r="GVT744" s="226"/>
      <c r="GVU744" s="226"/>
      <c r="GVV744" s="226"/>
      <c r="GVW744" s="226"/>
      <c r="GVX744" s="226"/>
      <c r="GVY744" s="226"/>
      <c r="GVZ744" s="226"/>
      <c r="GWA744" s="226"/>
      <c r="GWB744" s="226"/>
      <c r="GWC744" s="226"/>
      <c r="GWD744" s="226"/>
      <c r="GWE744" s="226"/>
      <c r="GWF744" s="226"/>
      <c r="GWG744" s="226"/>
      <c r="GWH744" s="226"/>
      <c r="GWI744" s="226"/>
      <c r="GWJ744" s="226"/>
      <c r="GWK744" s="226"/>
      <c r="GWL744" s="226"/>
      <c r="GWM744" s="226"/>
      <c r="GWN744" s="226"/>
      <c r="GWO744" s="226"/>
      <c r="GWP744" s="226"/>
      <c r="GWQ744" s="226"/>
      <c r="GWR744" s="226"/>
      <c r="GWS744" s="226"/>
      <c r="GWT744" s="226"/>
      <c r="GWU744" s="226"/>
      <c r="GWV744" s="226"/>
      <c r="GWW744" s="226"/>
      <c r="GWX744" s="226"/>
      <c r="GWY744" s="226"/>
      <c r="GWZ744" s="226"/>
      <c r="GXA744" s="226"/>
      <c r="GXB744" s="226"/>
      <c r="GXC744" s="226"/>
      <c r="GXD744" s="226"/>
      <c r="GXE744" s="226"/>
      <c r="GXF744" s="226"/>
      <c r="GXG744" s="226"/>
      <c r="GXH744" s="226"/>
      <c r="GXI744" s="226"/>
      <c r="GXJ744" s="226"/>
      <c r="GXK744" s="226"/>
      <c r="GXL744" s="226"/>
      <c r="GXM744" s="226"/>
      <c r="GXN744" s="226"/>
      <c r="GXO744" s="226"/>
      <c r="GXP744" s="226"/>
      <c r="GXQ744" s="226"/>
      <c r="GXR744" s="226"/>
      <c r="GXS744" s="226"/>
      <c r="GXT744" s="226"/>
      <c r="GXU744" s="226"/>
      <c r="GXV744" s="226"/>
      <c r="GXW744" s="226"/>
      <c r="GXX744" s="226"/>
      <c r="GXY744" s="226"/>
      <c r="GXZ744" s="226"/>
      <c r="GYA744" s="226"/>
      <c r="GYB744" s="226"/>
      <c r="GYC744" s="226"/>
      <c r="GYD744" s="226"/>
      <c r="GYE744" s="226"/>
      <c r="GYF744" s="226"/>
      <c r="GYG744" s="226"/>
      <c r="GYH744" s="226"/>
      <c r="GYI744" s="226"/>
      <c r="GYJ744" s="226"/>
      <c r="GYK744" s="226"/>
      <c r="GYL744" s="226"/>
      <c r="GYM744" s="226"/>
      <c r="GYN744" s="226"/>
      <c r="GYO744" s="226"/>
      <c r="GYP744" s="226"/>
      <c r="GYQ744" s="226"/>
      <c r="GYR744" s="226"/>
      <c r="GYS744" s="226"/>
      <c r="GYT744" s="226"/>
      <c r="GYU744" s="226"/>
      <c r="GYV744" s="226"/>
      <c r="GYW744" s="226"/>
      <c r="GYX744" s="226"/>
      <c r="GYY744" s="226"/>
      <c r="GYZ744" s="226"/>
      <c r="GZA744" s="226"/>
      <c r="GZB744" s="226"/>
      <c r="GZC744" s="226"/>
      <c r="GZD744" s="226"/>
      <c r="GZE744" s="226"/>
      <c r="GZF744" s="226"/>
      <c r="GZG744" s="226"/>
      <c r="GZH744" s="226"/>
      <c r="GZI744" s="226"/>
      <c r="GZJ744" s="226"/>
      <c r="GZK744" s="226"/>
      <c r="GZL744" s="226"/>
      <c r="GZM744" s="226"/>
      <c r="GZN744" s="226"/>
      <c r="GZO744" s="226"/>
      <c r="GZP744" s="226"/>
      <c r="GZQ744" s="226"/>
      <c r="GZR744" s="226"/>
      <c r="GZS744" s="226"/>
      <c r="GZT744" s="226"/>
      <c r="GZU744" s="226"/>
      <c r="GZV744" s="226"/>
      <c r="GZW744" s="226"/>
      <c r="GZX744" s="226"/>
      <c r="GZY744" s="226"/>
      <c r="GZZ744" s="226"/>
      <c r="HAA744" s="226"/>
      <c r="HAB744" s="226"/>
      <c r="HAC744" s="226"/>
      <c r="HAD744" s="226"/>
      <c r="HAE744" s="226"/>
      <c r="HAF744" s="226"/>
      <c r="HAG744" s="226"/>
      <c r="HAH744" s="226"/>
      <c r="HAI744" s="226"/>
      <c r="HAJ744" s="226"/>
      <c r="HAK744" s="226"/>
      <c r="HAL744" s="226"/>
      <c r="HAM744" s="226"/>
      <c r="HAN744" s="226"/>
      <c r="HAO744" s="226"/>
      <c r="HAP744" s="226"/>
      <c r="HAQ744" s="226"/>
      <c r="HAR744" s="226"/>
      <c r="HAS744" s="226"/>
      <c r="HAT744" s="226"/>
      <c r="HAU744" s="226"/>
      <c r="HAV744" s="226"/>
      <c r="HAW744" s="226"/>
      <c r="HAX744" s="226"/>
      <c r="HAY744" s="226"/>
      <c r="HAZ744" s="226"/>
      <c r="HBA744" s="226"/>
      <c r="HBB744" s="226"/>
      <c r="HBC744" s="226"/>
      <c r="HBD744" s="226"/>
      <c r="HBE744" s="226"/>
      <c r="HBF744" s="226"/>
      <c r="HBG744" s="226"/>
      <c r="HBH744" s="226"/>
      <c r="HBI744" s="226"/>
      <c r="HBJ744" s="226"/>
      <c r="HBK744" s="226"/>
      <c r="HBL744" s="226"/>
      <c r="HBM744" s="226"/>
      <c r="HBN744" s="226"/>
      <c r="HBO744" s="226"/>
      <c r="HBP744" s="226"/>
      <c r="HBQ744" s="226"/>
      <c r="HBR744" s="226"/>
      <c r="HBS744" s="226"/>
      <c r="HBT744" s="226"/>
      <c r="HBU744" s="226"/>
      <c r="HBV744" s="226"/>
      <c r="HBW744" s="226"/>
      <c r="HBX744" s="226"/>
      <c r="HBY744" s="226"/>
      <c r="HBZ744" s="226"/>
      <c r="HCA744" s="226"/>
      <c r="HCB744" s="226"/>
      <c r="HCC744" s="226"/>
      <c r="HCD744" s="226"/>
      <c r="HCE744" s="226"/>
      <c r="HCF744" s="226"/>
      <c r="HCG744" s="226"/>
      <c r="HCH744" s="226"/>
      <c r="HCI744" s="226"/>
      <c r="HCJ744" s="226"/>
      <c r="HCK744" s="226"/>
      <c r="HCL744" s="226"/>
      <c r="HCM744" s="226"/>
      <c r="HCN744" s="226"/>
      <c r="HCO744" s="226"/>
      <c r="HCP744" s="226"/>
      <c r="HCQ744" s="226"/>
      <c r="HCR744" s="226"/>
      <c r="HCS744" s="226"/>
      <c r="HCT744" s="226"/>
      <c r="HCU744" s="226"/>
      <c r="HCV744" s="226"/>
      <c r="HCW744" s="226"/>
      <c r="HCX744" s="226"/>
      <c r="HCY744" s="226"/>
      <c r="HCZ744" s="226"/>
      <c r="HDA744" s="226"/>
      <c r="HDB744" s="226"/>
      <c r="HDC744" s="226"/>
      <c r="HDD744" s="226"/>
      <c r="HDE744" s="226"/>
      <c r="HDF744" s="226"/>
      <c r="HDG744" s="226"/>
      <c r="HDH744" s="226"/>
      <c r="HDI744" s="226"/>
      <c r="HDJ744" s="226"/>
      <c r="HDK744" s="226"/>
      <c r="HDL744" s="226"/>
      <c r="HDM744" s="226"/>
      <c r="HDN744" s="226"/>
      <c r="HDO744" s="226"/>
      <c r="HDP744" s="226"/>
      <c r="HDQ744" s="226"/>
      <c r="HDR744" s="226"/>
      <c r="HDS744" s="226"/>
      <c r="HDT744" s="226"/>
      <c r="HDU744" s="226"/>
      <c r="HDV744" s="226"/>
      <c r="HDW744" s="226"/>
      <c r="HDX744" s="226"/>
      <c r="HDY744" s="226"/>
      <c r="HDZ744" s="226"/>
      <c r="HEA744" s="226"/>
      <c r="HEB744" s="226"/>
      <c r="HEC744" s="226"/>
      <c r="HED744" s="226"/>
      <c r="HEE744" s="226"/>
      <c r="HEF744" s="226"/>
      <c r="HEG744" s="226"/>
      <c r="HEH744" s="226"/>
      <c r="HEI744" s="226"/>
      <c r="HEJ744" s="226"/>
      <c r="HEK744" s="226"/>
      <c r="HEL744" s="226"/>
      <c r="HEM744" s="226"/>
      <c r="HEN744" s="226"/>
      <c r="HEO744" s="226"/>
      <c r="HEP744" s="226"/>
      <c r="HEQ744" s="226"/>
      <c r="HER744" s="226"/>
      <c r="HES744" s="226"/>
      <c r="HET744" s="226"/>
      <c r="HEU744" s="226"/>
      <c r="HEV744" s="226"/>
      <c r="HEW744" s="226"/>
      <c r="HEX744" s="226"/>
      <c r="HEY744" s="226"/>
      <c r="HEZ744" s="226"/>
      <c r="HFA744" s="226"/>
      <c r="HFB744" s="226"/>
      <c r="HFC744" s="226"/>
      <c r="HFD744" s="226"/>
      <c r="HFE744" s="226"/>
      <c r="HFF744" s="226"/>
      <c r="HFG744" s="226"/>
      <c r="HFH744" s="226"/>
      <c r="HFI744" s="226"/>
      <c r="HFJ744" s="226"/>
      <c r="HFK744" s="226"/>
      <c r="HFL744" s="226"/>
      <c r="HFM744" s="226"/>
      <c r="HFN744" s="226"/>
      <c r="HFO744" s="226"/>
      <c r="HFP744" s="226"/>
      <c r="HFQ744" s="226"/>
      <c r="HFR744" s="226"/>
      <c r="HFS744" s="226"/>
      <c r="HFT744" s="226"/>
      <c r="HFU744" s="226"/>
      <c r="HFV744" s="226"/>
      <c r="HFW744" s="226"/>
      <c r="HFX744" s="226"/>
      <c r="HFY744" s="226"/>
      <c r="HFZ744" s="226"/>
      <c r="HGA744" s="226"/>
      <c r="HGB744" s="226"/>
      <c r="HGC744" s="226"/>
      <c r="HGD744" s="226"/>
      <c r="HGE744" s="226"/>
      <c r="HGF744" s="226"/>
      <c r="HGG744" s="226"/>
      <c r="HGH744" s="226"/>
      <c r="HGI744" s="226"/>
      <c r="HGJ744" s="226"/>
      <c r="HGK744" s="226"/>
      <c r="HGL744" s="226"/>
      <c r="HGM744" s="226"/>
      <c r="HGN744" s="226"/>
      <c r="HGO744" s="226"/>
      <c r="HGP744" s="226"/>
      <c r="HGQ744" s="226"/>
      <c r="HGR744" s="226"/>
      <c r="HGS744" s="226"/>
      <c r="HGT744" s="226"/>
      <c r="HGU744" s="226"/>
      <c r="HGV744" s="226"/>
      <c r="HGW744" s="226"/>
      <c r="HGX744" s="226"/>
      <c r="HGY744" s="226"/>
      <c r="HGZ744" s="226"/>
      <c r="HHA744" s="226"/>
      <c r="HHB744" s="226"/>
      <c r="HHC744" s="226"/>
      <c r="HHD744" s="226"/>
      <c r="HHE744" s="226"/>
      <c r="HHF744" s="226"/>
      <c r="HHG744" s="226"/>
      <c r="HHH744" s="226"/>
      <c r="HHI744" s="226"/>
      <c r="HHJ744" s="226"/>
      <c r="HHK744" s="226"/>
      <c r="HHL744" s="226"/>
      <c r="HHM744" s="226"/>
      <c r="HHN744" s="226"/>
      <c r="HHO744" s="226"/>
      <c r="HHP744" s="226"/>
      <c r="HHQ744" s="226"/>
      <c r="HHR744" s="226"/>
      <c r="HHS744" s="226"/>
      <c r="HHT744" s="226"/>
      <c r="HHU744" s="226"/>
      <c r="HHV744" s="226"/>
      <c r="HHW744" s="226"/>
      <c r="HHX744" s="226"/>
      <c r="HHY744" s="226"/>
      <c r="HHZ744" s="226"/>
      <c r="HIA744" s="226"/>
      <c r="HIB744" s="226"/>
      <c r="HIC744" s="226"/>
      <c r="HID744" s="226"/>
      <c r="HIE744" s="226"/>
      <c r="HIF744" s="226"/>
      <c r="HIG744" s="226"/>
      <c r="HIH744" s="226"/>
      <c r="HII744" s="226"/>
      <c r="HIJ744" s="226"/>
      <c r="HIK744" s="226"/>
      <c r="HIL744" s="226"/>
      <c r="HIM744" s="226"/>
      <c r="HIN744" s="226"/>
      <c r="HIO744" s="226"/>
      <c r="HIP744" s="226"/>
      <c r="HIQ744" s="226"/>
      <c r="HIR744" s="226"/>
      <c r="HIS744" s="226"/>
      <c r="HIT744" s="226"/>
      <c r="HIU744" s="226"/>
      <c r="HIV744" s="226"/>
      <c r="HIW744" s="226"/>
      <c r="HIX744" s="226"/>
      <c r="HIY744" s="226"/>
      <c r="HIZ744" s="226"/>
      <c r="HJA744" s="226"/>
      <c r="HJB744" s="226"/>
      <c r="HJC744" s="226"/>
      <c r="HJD744" s="226"/>
      <c r="HJE744" s="226"/>
      <c r="HJF744" s="226"/>
      <c r="HJG744" s="226"/>
      <c r="HJH744" s="226"/>
      <c r="HJI744" s="226"/>
      <c r="HJJ744" s="226"/>
      <c r="HJK744" s="226"/>
      <c r="HJL744" s="226"/>
      <c r="HJM744" s="226"/>
      <c r="HJN744" s="226"/>
      <c r="HJO744" s="226"/>
      <c r="HJP744" s="226"/>
      <c r="HJQ744" s="226"/>
      <c r="HJR744" s="226"/>
      <c r="HJS744" s="226"/>
      <c r="HJT744" s="226"/>
      <c r="HJU744" s="226"/>
      <c r="HJV744" s="226"/>
      <c r="HJW744" s="226"/>
      <c r="HJX744" s="226"/>
      <c r="HJY744" s="226"/>
      <c r="HJZ744" s="226"/>
      <c r="HKA744" s="226"/>
      <c r="HKB744" s="226"/>
      <c r="HKC744" s="226"/>
      <c r="HKD744" s="226"/>
      <c r="HKE744" s="226"/>
      <c r="HKF744" s="226"/>
      <c r="HKG744" s="226"/>
      <c r="HKH744" s="226"/>
      <c r="HKI744" s="226"/>
      <c r="HKJ744" s="226"/>
      <c r="HKK744" s="226"/>
      <c r="HKL744" s="226"/>
      <c r="HKM744" s="226"/>
      <c r="HKN744" s="226"/>
      <c r="HKO744" s="226"/>
      <c r="HKP744" s="226"/>
      <c r="HKQ744" s="226"/>
      <c r="HKR744" s="226"/>
      <c r="HKS744" s="226"/>
      <c r="HKT744" s="226"/>
      <c r="HKU744" s="226"/>
      <c r="HKV744" s="226"/>
      <c r="HKW744" s="226"/>
      <c r="HKX744" s="226"/>
      <c r="HKY744" s="226"/>
      <c r="HKZ744" s="226"/>
      <c r="HLA744" s="226"/>
      <c r="HLB744" s="226"/>
      <c r="HLC744" s="226"/>
      <c r="HLD744" s="226"/>
      <c r="HLE744" s="226"/>
      <c r="HLF744" s="226"/>
      <c r="HLG744" s="226"/>
      <c r="HLH744" s="226"/>
      <c r="HLI744" s="226"/>
      <c r="HLJ744" s="226"/>
      <c r="HLK744" s="226"/>
      <c r="HLL744" s="226"/>
      <c r="HLM744" s="226"/>
      <c r="HLN744" s="226"/>
      <c r="HLO744" s="226"/>
      <c r="HLP744" s="226"/>
      <c r="HLQ744" s="226"/>
      <c r="HLR744" s="226"/>
      <c r="HLS744" s="226"/>
      <c r="HLT744" s="226"/>
      <c r="HLU744" s="226"/>
      <c r="HLV744" s="226"/>
      <c r="HLW744" s="226"/>
      <c r="HLX744" s="226"/>
      <c r="HLY744" s="226"/>
      <c r="HLZ744" s="226"/>
      <c r="HMA744" s="226"/>
      <c r="HMB744" s="226"/>
      <c r="HMC744" s="226"/>
      <c r="HMD744" s="226"/>
      <c r="HME744" s="226"/>
      <c r="HMF744" s="226"/>
      <c r="HMG744" s="226"/>
      <c r="HMH744" s="226"/>
      <c r="HMI744" s="226"/>
      <c r="HMJ744" s="226"/>
      <c r="HMK744" s="226"/>
      <c r="HML744" s="226"/>
      <c r="HMM744" s="226"/>
      <c r="HMN744" s="226"/>
      <c r="HMO744" s="226"/>
      <c r="HMP744" s="226"/>
      <c r="HMQ744" s="226"/>
      <c r="HMR744" s="226"/>
      <c r="HMS744" s="226"/>
      <c r="HMT744" s="226"/>
      <c r="HMU744" s="226"/>
      <c r="HMV744" s="226"/>
      <c r="HMW744" s="226"/>
      <c r="HMX744" s="226"/>
      <c r="HMY744" s="226"/>
      <c r="HMZ744" s="226"/>
      <c r="HNA744" s="226"/>
      <c r="HNB744" s="226"/>
      <c r="HNC744" s="226"/>
      <c r="HND744" s="226"/>
      <c r="HNE744" s="226"/>
      <c r="HNF744" s="226"/>
      <c r="HNG744" s="226"/>
      <c r="HNH744" s="226"/>
      <c r="HNI744" s="226"/>
      <c r="HNJ744" s="226"/>
      <c r="HNK744" s="226"/>
      <c r="HNL744" s="226"/>
      <c r="HNM744" s="226"/>
      <c r="HNN744" s="226"/>
      <c r="HNO744" s="226"/>
      <c r="HNP744" s="226"/>
      <c r="HNQ744" s="226"/>
      <c r="HNR744" s="226"/>
      <c r="HNS744" s="226"/>
      <c r="HNT744" s="226"/>
      <c r="HNU744" s="226"/>
      <c r="HNV744" s="226"/>
      <c r="HNW744" s="226"/>
      <c r="HNX744" s="226"/>
      <c r="HNY744" s="226"/>
      <c r="HNZ744" s="226"/>
      <c r="HOA744" s="226"/>
      <c r="HOB744" s="226"/>
      <c r="HOC744" s="226"/>
      <c r="HOD744" s="226"/>
      <c r="HOE744" s="226"/>
      <c r="HOF744" s="226"/>
      <c r="HOG744" s="226"/>
      <c r="HOH744" s="226"/>
      <c r="HOI744" s="226"/>
      <c r="HOJ744" s="226"/>
      <c r="HOK744" s="226"/>
      <c r="HOL744" s="226"/>
      <c r="HOM744" s="226"/>
      <c r="HON744" s="226"/>
      <c r="HOO744" s="226"/>
      <c r="HOP744" s="226"/>
      <c r="HOQ744" s="226"/>
      <c r="HOR744" s="226"/>
      <c r="HOS744" s="226"/>
      <c r="HOT744" s="226"/>
      <c r="HOU744" s="226"/>
      <c r="HOV744" s="226"/>
      <c r="HOW744" s="226"/>
      <c r="HOX744" s="226"/>
      <c r="HOY744" s="226"/>
      <c r="HOZ744" s="226"/>
      <c r="HPA744" s="226"/>
      <c r="HPB744" s="226"/>
      <c r="HPC744" s="226"/>
      <c r="HPD744" s="226"/>
      <c r="HPE744" s="226"/>
      <c r="HPF744" s="226"/>
      <c r="HPG744" s="226"/>
      <c r="HPH744" s="226"/>
      <c r="HPI744" s="226"/>
      <c r="HPJ744" s="226"/>
      <c r="HPK744" s="226"/>
      <c r="HPL744" s="226"/>
      <c r="HPM744" s="226"/>
      <c r="HPN744" s="226"/>
      <c r="HPO744" s="226"/>
      <c r="HPP744" s="226"/>
      <c r="HPQ744" s="226"/>
      <c r="HPR744" s="226"/>
      <c r="HPS744" s="226"/>
      <c r="HPT744" s="226"/>
      <c r="HPU744" s="226"/>
      <c r="HPV744" s="226"/>
      <c r="HPW744" s="226"/>
      <c r="HPX744" s="226"/>
      <c r="HPY744" s="226"/>
      <c r="HPZ744" s="226"/>
      <c r="HQA744" s="226"/>
      <c r="HQB744" s="226"/>
      <c r="HQC744" s="226"/>
      <c r="HQD744" s="226"/>
      <c r="HQE744" s="226"/>
      <c r="HQF744" s="226"/>
      <c r="HQG744" s="226"/>
      <c r="HQH744" s="226"/>
      <c r="HQI744" s="226"/>
      <c r="HQJ744" s="226"/>
      <c r="HQK744" s="226"/>
      <c r="HQL744" s="226"/>
      <c r="HQM744" s="226"/>
      <c r="HQN744" s="226"/>
      <c r="HQO744" s="226"/>
      <c r="HQP744" s="226"/>
      <c r="HQQ744" s="226"/>
      <c r="HQR744" s="226"/>
      <c r="HQS744" s="226"/>
      <c r="HQT744" s="226"/>
      <c r="HQU744" s="226"/>
      <c r="HQV744" s="226"/>
      <c r="HQW744" s="226"/>
      <c r="HQX744" s="226"/>
      <c r="HQY744" s="226"/>
      <c r="HQZ744" s="226"/>
      <c r="HRA744" s="226"/>
      <c r="HRB744" s="226"/>
      <c r="HRC744" s="226"/>
      <c r="HRD744" s="226"/>
      <c r="HRE744" s="226"/>
      <c r="HRF744" s="226"/>
      <c r="HRG744" s="226"/>
      <c r="HRH744" s="226"/>
      <c r="HRI744" s="226"/>
      <c r="HRJ744" s="226"/>
      <c r="HRK744" s="226"/>
      <c r="HRL744" s="226"/>
      <c r="HRM744" s="226"/>
      <c r="HRN744" s="226"/>
      <c r="HRO744" s="226"/>
      <c r="HRP744" s="226"/>
      <c r="HRQ744" s="226"/>
      <c r="HRR744" s="226"/>
      <c r="HRS744" s="226"/>
      <c r="HRT744" s="226"/>
      <c r="HRU744" s="226"/>
      <c r="HRV744" s="226"/>
      <c r="HRW744" s="226"/>
      <c r="HRX744" s="226"/>
      <c r="HRY744" s="226"/>
      <c r="HRZ744" s="226"/>
      <c r="HSA744" s="226"/>
      <c r="HSB744" s="226"/>
      <c r="HSC744" s="226"/>
      <c r="HSD744" s="226"/>
      <c r="HSE744" s="226"/>
      <c r="HSF744" s="226"/>
      <c r="HSG744" s="226"/>
      <c r="HSH744" s="226"/>
      <c r="HSI744" s="226"/>
      <c r="HSJ744" s="226"/>
      <c r="HSK744" s="226"/>
      <c r="HSL744" s="226"/>
      <c r="HSM744" s="226"/>
      <c r="HSN744" s="226"/>
      <c r="HSO744" s="226"/>
      <c r="HSP744" s="226"/>
      <c r="HSQ744" s="226"/>
      <c r="HSR744" s="226"/>
      <c r="HSS744" s="226"/>
      <c r="HST744" s="226"/>
      <c r="HSU744" s="226"/>
      <c r="HSV744" s="226"/>
      <c r="HSW744" s="226"/>
      <c r="HSX744" s="226"/>
      <c r="HSY744" s="226"/>
      <c r="HSZ744" s="226"/>
      <c r="HTA744" s="226"/>
      <c r="HTB744" s="226"/>
      <c r="HTC744" s="226"/>
      <c r="HTD744" s="226"/>
      <c r="HTE744" s="226"/>
      <c r="HTF744" s="226"/>
      <c r="HTG744" s="226"/>
      <c r="HTH744" s="226"/>
      <c r="HTI744" s="226"/>
      <c r="HTJ744" s="226"/>
      <c r="HTK744" s="226"/>
      <c r="HTL744" s="226"/>
      <c r="HTM744" s="226"/>
      <c r="HTN744" s="226"/>
      <c r="HTO744" s="226"/>
      <c r="HTP744" s="226"/>
      <c r="HTQ744" s="226"/>
      <c r="HTR744" s="226"/>
      <c r="HTS744" s="226"/>
      <c r="HTT744" s="226"/>
      <c r="HTU744" s="226"/>
      <c r="HTV744" s="226"/>
      <c r="HTW744" s="226"/>
      <c r="HTX744" s="226"/>
      <c r="HTY744" s="226"/>
      <c r="HTZ744" s="226"/>
      <c r="HUA744" s="226"/>
      <c r="HUB744" s="226"/>
      <c r="HUC744" s="226"/>
      <c r="HUD744" s="226"/>
      <c r="HUE744" s="226"/>
      <c r="HUF744" s="226"/>
      <c r="HUG744" s="226"/>
      <c r="HUH744" s="226"/>
      <c r="HUI744" s="226"/>
      <c r="HUJ744" s="226"/>
      <c r="HUK744" s="226"/>
      <c r="HUL744" s="226"/>
      <c r="HUM744" s="226"/>
      <c r="HUN744" s="226"/>
      <c r="HUO744" s="226"/>
      <c r="HUP744" s="226"/>
      <c r="HUQ744" s="226"/>
      <c r="HUR744" s="226"/>
      <c r="HUS744" s="226"/>
      <c r="HUT744" s="226"/>
      <c r="HUU744" s="226"/>
      <c r="HUV744" s="226"/>
      <c r="HUW744" s="226"/>
      <c r="HUX744" s="226"/>
      <c r="HUY744" s="226"/>
      <c r="HUZ744" s="226"/>
      <c r="HVA744" s="226"/>
      <c r="HVB744" s="226"/>
      <c r="HVC744" s="226"/>
      <c r="HVD744" s="226"/>
      <c r="HVE744" s="226"/>
      <c r="HVF744" s="226"/>
      <c r="HVG744" s="226"/>
      <c r="HVH744" s="226"/>
      <c r="HVI744" s="226"/>
      <c r="HVJ744" s="226"/>
      <c r="HVK744" s="226"/>
      <c r="HVL744" s="226"/>
      <c r="HVM744" s="226"/>
      <c r="HVN744" s="226"/>
      <c r="HVO744" s="226"/>
      <c r="HVP744" s="226"/>
      <c r="HVQ744" s="226"/>
      <c r="HVR744" s="226"/>
      <c r="HVS744" s="226"/>
      <c r="HVT744" s="226"/>
      <c r="HVU744" s="226"/>
      <c r="HVV744" s="226"/>
      <c r="HVW744" s="226"/>
      <c r="HVX744" s="226"/>
      <c r="HVY744" s="226"/>
      <c r="HVZ744" s="226"/>
      <c r="HWA744" s="226"/>
      <c r="HWB744" s="226"/>
      <c r="HWC744" s="226"/>
      <c r="HWD744" s="226"/>
      <c r="HWE744" s="226"/>
      <c r="HWF744" s="226"/>
      <c r="HWG744" s="226"/>
      <c r="HWH744" s="226"/>
      <c r="HWI744" s="226"/>
      <c r="HWJ744" s="226"/>
      <c r="HWK744" s="226"/>
      <c r="HWL744" s="226"/>
      <c r="HWM744" s="226"/>
      <c r="HWN744" s="226"/>
      <c r="HWO744" s="226"/>
      <c r="HWP744" s="226"/>
      <c r="HWQ744" s="226"/>
      <c r="HWR744" s="226"/>
      <c r="HWS744" s="226"/>
      <c r="HWT744" s="226"/>
      <c r="HWU744" s="226"/>
      <c r="HWV744" s="226"/>
      <c r="HWW744" s="226"/>
      <c r="HWX744" s="226"/>
      <c r="HWY744" s="226"/>
      <c r="HWZ744" s="226"/>
      <c r="HXA744" s="226"/>
      <c r="HXB744" s="226"/>
      <c r="HXC744" s="226"/>
      <c r="HXD744" s="226"/>
      <c r="HXE744" s="226"/>
      <c r="HXF744" s="226"/>
      <c r="HXG744" s="226"/>
      <c r="HXH744" s="226"/>
      <c r="HXI744" s="226"/>
      <c r="HXJ744" s="226"/>
      <c r="HXK744" s="226"/>
      <c r="HXL744" s="226"/>
      <c r="HXM744" s="226"/>
      <c r="HXN744" s="226"/>
      <c r="HXO744" s="226"/>
      <c r="HXP744" s="226"/>
      <c r="HXQ744" s="226"/>
      <c r="HXR744" s="226"/>
      <c r="HXS744" s="226"/>
      <c r="HXT744" s="226"/>
      <c r="HXU744" s="226"/>
      <c r="HXV744" s="226"/>
      <c r="HXW744" s="226"/>
      <c r="HXX744" s="226"/>
      <c r="HXY744" s="226"/>
      <c r="HXZ744" s="226"/>
      <c r="HYA744" s="226"/>
      <c r="HYB744" s="226"/>
      <c r="HYC744" s="226"/>
      <c r="HYD744" s="226"/>
      <c r="HYE744" s="226"/>
      <c r="HYF744" s="226"/>
      <c r="HYG744" s="226"/>
      <c r="HYH744" s="226"/>
      <c r="HYI744" s="226"/>
      <c r="HYJ744" s="226"/>
      <c r="HYK744" s="226"/>
      <c r="HYL744" s="226"/>
      <c r="HYM744" s="226"/>
      <c r="HYN744" s="226"/>
      <c r="HYO744" s="226"/>
      <c r="HYP744" s="226"/>
      <c r="HYQ744" s="226"/>
      <c r="HYR744" s="226"/>
      <c r="HYS744" s="226"/>
      <c r="HYT744" s="226"/>
      <c r="HYU744" s="226"/>
      <c r="HYV744" s="226"/>
      <c r="HYW744" s="226"/>
      <c r="HYX744" s="226"/>
      <c r="HYY744" s="226"/>
      <c r="HYZ744" s="226"/>
      <c r="HZA744" s="226"/>
      <c r="HZB744" s="226"/>
      <c r="HZC744" s="226"/>
      <c r="HZD744" s="226"/>
      <c r="HZE744" s="226"/>
      <c r="HZF744" s="226"/>
      <c r="HZG744" s="226"/>
      <c r="HZH744" s="226"/>
      <c r="HZI744" s="226"/>
      <c r="HZJ744" s="226"/>
      <c r="HZK744" s="226"/>
      <c r="HZL744" s="226"/>
      <c r="HZM744" s="226"/>
      <c r="HZN744" s="226"/>
      <c r="HZO744" s="226"/>
      <c r="HZP744" s="226"/>
      <c r="HZQ744" s="226"/>
      <c r="HZR744" s="226"/>
      <c r="HZS744" s="226"/>
      <c r="HZT744" s="226"/>
      <c r="HZU744" s="226"/>
      <c r="HZV744" s="226"/>
      <c r="HZW744" s="226"/>
      <c r="HZX744" s="226"/>
      <c r="HZY744" s="226"/>
      <c r="HZZ744" s="226"/>
      <c r="IAA744" s="226"/>
      <c r="IAB744" s="226"/>
      <c r="IAC744" s="226"/>
      <c r="IAD744" s="226"/>
      <c r="IAE744" s="226"/>
      <c r="IAF744" s="226"/>
      <c r="IAG744" s="226"/>
      <c r="IAH744" s="226"/>
      <c r="IAI744" s="226"/>
      <c r="IAJ744" s="226"/>
      <c r="IAK744" s="226"/>
      <c r="IAL744" s="226"/>
      <c r="IAM744" s="226"/>
      <c r="IAN744" s="226"/>
      <c r="IAO744" s="226"/>
      <c r="IAP744" s="226"/>
      <c r="IAQ744" s="226"/>
      <c r="IAR744" s="226"/>
      <c r="IAS744" s="226"/>
      <c r="IAT744" s="226"/>
      <c r="IAU744" s="226"/>
      <c r="IAV744" s="226"/>
      <c r="IAW744" s="226"/>
      <c r="IAX744" s="226"/>
      <c r="IAY744" s="226"/>
      <c r="IAZ744" s="226"/>
      <c r="IBA744" s="226"/>
      <c r="IBB744" s="226"/>
      <c r="IBC744" s="226"/>
      <c r="IBD744" s="226"/>
      <c r="IBE744" s="226"/>
      <c r="IBF744" s="226"/>
      <c r="IBG744" s="226"/>
      <c r="IBH744" s="226"/>
      <c r="IBI744" s="226"/>
      <c r="IBJ744" s="226"/>
      <c r="IBK744" s="226"/>
      <c r="IBL744" s="226"/>
      <c r="IBM744" s="226"/>
      <c r="IBN744" s="226"/>
      <c r="IBO744" s="226"/>
      <c r="IBP744" s="226"/>
      <c r="IBQ744" s="226"/>
      <c r="IBR744" s="226"/>
      <c r="IBS744" s="226"/>
      <c r="IBT744" s="226"/>
      <c r="IBU744" s="226"/>
      <c r="IBV744" s="226"/>
      <c r="IBW744" s="226"/>
      <c r="IBX744" s="226"/>
      <c r="IBY744" s="226"/>
      <c r="IBZ744" s="226"/>
      <c r="ICA744" s="226"/>
      <c r="ICB744" s="226"/>
      <c r="ICC744" s="226"/>
      <c r="ICD744" s="226"/>
      <c r="ICE744" s="226"/>
      <c r="ICF744" s="226"/>
      <c r="ICG744" s="226"/>
      <c r="ICH744" s="226"/>
      <c r="ICI744" s="226"/>
      <c r="ICJ744" s="226"/>
      <c r="ICK744" s="226"/>
      <c r="ICL744" s="226"/>
      <c r="ICM744" s="226"/>
      <c r="ICN744" s="226"/>
      <c r="ICO744" s="226"/>
      <c r="ICP744" s="226"/>
      <c r="ICQ744" s="226"/>
      <c r="ICR744" s="226"/>
      <c r="ICS744" s="226"/>
      <c r="ICT744" s="226"/>
      <c r="ICU744" s="226"/>
      <c r="ICV744" s="226"/>
      <c r="ICW744" s="226"/>
      <c r="ICX744" s="226"/>
      <c r="ICY744" s="226"/>
      <c r="ICZ744" s="226"/>
      <c r="IDA744" s="226"/>
      <c r="IDB744" s="226"/>
      <c r="IDC744" s="226"/>
      <c r="IDD744" s="226"/>
      <c r="IDE744" s="226"/>
      <c r="IDF744" s="226"/>
      <c r="IDG744" s="226"/>
      <c r="IDH744" s="226"/>
      <c r="IDI744" s="226"/>
      <c r="IDJ744" s="226"/>
      <c r="IDK744" s="226"/>
      <c r="IDL744" s="226"/>
      <c r="IDM744" s="226"/>
      <c r="IDN744" s="226"/>
      <c r="IDO744" s="226"/>
      <c r="IDP744" s="226"/>
      <c r="IDQ744" s="226"/>
      <c r="IDR744" s="226"/>
      <c r="IDS744" s="226"/>
      <c r="IDT744" s="226"/>
      <c r="IDU744" s="226"/>
      <c r="IDV744" s="226"/>
      <c r="IDW744" s="226"/>
      <c r="IDX744" s="226"/>
      <c r="IDY744" s="226"/>
      <c r="IDZ744" s="226"/>
      <c r="IEA744" s="226"/>
      <c r="IEB744" s="226"/>
      <c r="IEC744" s="226"/>
      <c r="IED744" s="226"/>
      <c r="IEE744" s="226"/>
      <c r="IEF744" s="226"/>
      <c r="IEG744" s="226"/>
      <c r="IEH744" s="226"/>
      <c r="IEI744" s="226"/>
      <c r="IEJ744" s="226"/>
      <c r="IEK744" s="226"/>
      <c r="IEL744" s="226"/>
      <c r="IEM744" s="226"/>
      <c r="IEN744" s="226"/>
      <c r="IEO744" s="226"/>
      <c r="IEP744" s="226"/>
      <c r="IEQ744" s="226"/>
      <c r="IER744" s="226"/>
      <c r="IES744" s="226"/>
      <c r="IET744" s="226"/>
      <c r="IEU744" s="226"/>
      <c r="IEV744" s="226"/>
      <c r="IEW744" s="226"/>
      <c r="IEX744" s="226"/>
      <c r="IEY744" s="226"/>
      <c r="IEZ744" s="226"/>
      <c r="IFA744" s="226"/>
      <c r="IFB744" s="226"/>
      <c r="IFC744" s="226"/>
      <c r="IFD744" s="226"/>
      <c r="IFE744" s="226"/>
      <c r="IFF744" s="226"/>
      <c r="IFG744" s="226"/>
      <c r="IFH744" s="226"/>
      <c r="IFI744" s="226"/>
      <c r="IFJ744" s="226"/>
      <c r="IFK744" s="226"/>
      <c r="IFL744" s="226"/>
      <c r="IFM744" s="226"/>
      <c r="IFN744" s="226"/>
      <c r="IFO744" s="226"/>
      <c r="IFP744" s="226"/>
      <c r="IFQ744" s="226"/>
      <c r="IFR744" s="226"/>
      <c r="IFS744" s="226"/>
      <c r="IFT744" s="226"/>
      <c r="IFU744" s="226"/>
      <c r="IFV744" s="226"/>
      <c r="IFW744" s="226"/>
      <c r="IFX744" s="226"/>
      <c r="IFY744" s="226"/>
      <c r="IFZ744" s="226"/>
      <c r="IGA744" s="226"/>
      <c r="IGB744" s="226"/>
      <c r="IGC744" s="226"/>
      <c r="IGD744" s="226"/>
      <c r="IGE744" s="226"/>
      <c r="IGF744" s="226"/>
      <c r="IGG744" s="226"/>
      <c r="IGH744" s="226"/>
      <c r="IGI744" s="226"/>
      <c r="IGJ744" s="226"/>
      <c r="IGK744" s="226"/>
      <c r="IGL744" s="226"/>
      <c r="IGM744" s="226"/>
      <c r="IGN744" s="226"/>
      <c r="IGO744" s="226"/>
      <c r="IGP744" s="226"/>
      <c r="IGQ744" s="226"/>
      <c r="IGR744" s="226"/>
      <c r="IGS744" s="226"/>
      <c r="IGT744" s="226"/>
      <c r="IGU744" s="226"/>
      <c r="IGV744" s="226"/>
      <c r="IGW744" s="226"/>
      <c r="IGX744" s="226"/>
      <c r="IGY744" s="226"/>
      <c r="IGZ744" s="226"/>
      <c r="IHA744" s="226"/>
      <c r="IHB744" s="226"/>
      <c r="IHC744" s="226"/>
      <c r="IHD744" s="226"/>
      <c r="IHE744" s="226"/>
      <c r="IHF744" s="226"/>
      <c r="IHG744" s="226"/>
      <c r="IHH744" s="226"/>
      <c r="IHI744" s="226"/>
      <c r="IHJ744" s="226"/>
      <c r="IHK744" s="226"/>
      <c r="IHL744" s="226"/>
      <c r="IHM744" s="226"/>
      <c r="IHN744" s="226"/>
      <c r="IHO744" s="226"/>
      <c r="IHP744" s="226"/>
      <c r="IHQ744" s="226"/>
      <c r="IHR744" s="226"/>
      <c r="IHS744" s="226"/>
      <c r="IHT744" s="226"/>
      <c r="IHU744" s="226"/>
      <c r="IHV744" s="226"/>
      <c r="IHW744" s="226"/>
      <c r="IHX744" s="226"/>
      <c r="IHY744" s="226"/>
      <c r="IHZ744" s="226"/>
      <c r="IIA744" s="226"/>
      <c r="IIB744" s="226"/>
      <c r="IIC744" s="226"/>
      <c r="IID744" s="226"/>
      <c r="IIE744" s="226"/>
      <c r="IIF744" s="226"/>
      <c r="IIG744" s="226"/>
      <c r="IIH744" s="226"/>
      <c r="III744" s="226"/>
      <c r="IIJ744" s="226"/>
      <c r="IIK744" s="226"/>
      <c r="IIL744" s="226"/>
      <c r="IIM744" s="226"/>
      <c r="IIN744" s="226"/>
      <c r="IIO744" s="226"/>
      <c r="IIP744" s="226"/>
      <c r="IIQ744" s="226"/>
      <c r="IIR744" s="226"/>
      <c r="IIS744" s="226"/>
      <c r="IIT744" s="226"/>
      <c r="IIU744" s="226"/>
      <c r="IIV744" s="226"/>
      <c r="IIW744" s="226"/>
      <c r="IIX744" s="226"/>
      <c r="IIY744" s="226"/>
      <c r="IIZ744" s="226"/>
      <c r="IJA744" s="226"/>
      <c r="IJB744" s="226"/>
      <c r="IJC744" s="226"/>
      <c r="IJD744" s="226"/>
      <c r="IJE744" s="226"/>
      <c r="IJF744" s="226"/>
      <c r="IJG744" s="226"/>
      <c r="IJH744" s="226"/>
      <c r="IJI744" s="226"/>
      <c r="IJJ744" s="226"/>
      <c r="IJK744" s="226"/>
      <c r="IJL744" s="226"/>
      <c r="IJM744" s="226"/>
      <c r="IJN744" s="226"/>
      <c r="IJO744" s="226"/>
      <c r="IJP744" s="226"/>
      <c r="IJQ744" s="226"/>
      <c r="IJR744" s="226"/>
      <c r="IJS744" s="226"/>
      <c r="IJT744" s="226"/>
      <c r="IJU744" s="226"/>
      <c r="IJV744" s="226"/>
      <c r="IJW744" s="226"/>
      <c r="IJX744" s="226"/>
      <c r="IJY744" s="226"/>
      <c r="IJZ744" s="226"/>
      <c r="IKA744" s="226"/>
      <c r="IKB744" s="226"/>
      <c r="IKC744" s="226"/>
      <c r="IKD744" s="226"/>
      <c r="IKE744" s="226"/>
      <c r="IKF744" s="226"/>
      <c r="IKG744" s="226"/>
      <c r="IKH744" s="226"/>
      <c r="IKI744" s="226"/>
      <c r="IKJ744" s="226"/>
      <c r="IKK744" s="226"/>
      <c r="IKL744" s="226"/>
      <c r="IKM744" s="226"/>
      <c r="IKN744" s="226"/>
      <c r="IKO744" s="226"/>
      <c r="IKP744" s="226"/>
      <c r="IKQ744" s="226"/>
      <c r="IKR744" s="226"/>
      <c r="IKS744" s="226"/>
      <c r="IKT744" s="226"/>
      <c r="IKU744" s="226"/>
      <c r="IKV744" s="226"/>
      <c r="IKW744" s="226"/>
      <c r="IKX744" s="226"/>
      <c r="IKY744" s="226"/>
      <c r="IKZ744" s="226"/>
      <c r="ILA744" s="226"/>
      <c r="ILB744" s="226"/>
      <c r="ILC744" s="226"/>
      <c r="ILD744" s="226"/>
      <c r="ILE744" s="226"/>
      <c r="ILF744" s="226"/>
      <c r="ILG744" s="226"/>
      <c r="ILH744" s="226"/>
      <c r="ILI744" s="226"/>
      <c r="ILJ744" s="226"/>
      <c r="ILK744" s="226"/>
      <c r="ILL744" s="226"/>
      <c r="ILM744" s="226"/>
      <c r="ILN744" s="226"/>
      <c r="ILO744" s="226"/>
      <c r="ILP744" s="226"/>
      <c r="ILQ744" s="226"/>
      <c r="ILR744" s="226"/>
      <c r="ILS744" s="226"/>
      <c r="ILT744" s="226"/>
      <c r="ILU744" s="226"/>
      <c r="ILV744" s="226"/>
      <c r="ILW744" s="226"/>
      <c r="ILX744" s="226"/>
      <c r="ILY744" s="226"/>
      <c r="ILZ744" s="226"/>
      <c r="IMA744" s="226"/>
      <c r="IMB744" s="226"/>
      <c r="IMC744" s="226"/>
      <c r="IMD744" s="226"/>
      <c r="IME744" s="226"/>
      <c r="IMF744" s="226"/>
      <c r="IMG744" s="226"/>
      <c r="IMH744" s="226"/>
      <c r="IMI744" s="226"/>
      <c r="IMJ744" s="226"/>
      <c r="IMK744" s="226"/>
      <c r="IML744" s="226"/>
      <c r="IMM744" s="226"/>
      <c r="IMN744" s="226"/>
      <c r="IMO744" s="226"/>
      <c r="IMP744" s="226"/>
      <c r="IMQ744" s="226"/>
      <c r="IMR744" s="226"/>
      <c r="IMS744" s="226"/>
      <c r="IMT744" s="226"/>
      <c r="IMU744" s="226"/>
      <c r="IMV744" s="226"/>
      <c r="IMW744" s="226"/>
      <c r="IMX744" s="226"/>
      <c r="IMY744" s="226"/>
      <c r="IMZ744" s="226"/>
      <c r="INA744" s="226"/>
      <c r="INB744" s="226"/>
      <c r="INC744" s="226"/>
      <c r="IND744" s="226"/>
      <c r="INE744" s="226"/>
      <c r="INF744" s="226"/>
      <c r="ING744" s="226"/>
      <c r="INH744" s="226"/>
      <c r="INI744" s="226"/>
      <c r="INJ744" s="226"/>
      <c r="INK744" s="226"/>
      <c r="INL744" s="226"/>
      <c r="INM744" s="226"/>
      <c r="INN744" s="226"/>
      <c r="INO744" s="226"/>
      <c r="INP744" s="226"/>
      <c r="INQ744" s="226"/>
      <c r="INR744" s="226"/>
      <c r="INS744" s="226"/>
      <c r="INT744" s="226"/>
      <c r="INU744" s="226"/>
      <c r="INV744" s="226"/>
      <c r="INW744" s="226"/>
      <c r="INX744" s="226"/>
      <c r="INY744" s="226"/>
      <c r="INZ744" s="226"/>
      <c r="IOA744" s="226"/>
      <c r="IOB744" s="226"/>
      <c r="IOC744" s="226"/>
      <c r="IOD744" s="226"/>
      <c r="IOE744" s="226"/>
      <c r="IOF744" s="226"/>
      <c r="IOG744" s="226"/>
      <c r="IOH744" s="226"/>
      <c r="IOI744" s="226"/>
      <c r="IOJ744" s="226"/>
      <c r="IOK744" s="226"/>
      <c r="IOL744" s="226"/>
      <c r="IOM744" s="226"/>
      <c r="ION744" s="226"/>
      <c r="IOO744" s="226"/>
      <c r="IOP744" s="226"/>
      <c r="IOQ744" s="226"/>
      <c r="IOR744" s="226"/>
      <c r="IOS744" s="226"/>
      <c r="IOT744" s="226"/>
      <c r="IOU744" s="226"/>
      <c r="IOV744" s="226"/>
      <c r="IOW744" s="226"/>
      <c r="IOX744" s="226"/>
      <c r="IOY744" s="226"/>
      <c r="IOZ744" s="226"/>
      <c r="IPA744" s="226"/>
      <c r="IPB744" s="226"/>
      <c r="IPC744" s="226"/>
      <c r="IPD744" s="226"/>
      <c r="IPE744" s="226"/>
      <c r="IPF744" s="226"/>
      <c r="IPG744" s="226"/>
      <c r="IPH744" s="226"/>
      <c r="IPI744" s="226"/>
      <c r="IPJ744" s="226"/>
      <c r="IPK744" s="226"/>
      <c r="IPL744" s="226"/>
      <c r="IPM744" s="226"/>
      <c r="IPN744" s="226"/>
      <c r="IPO744" s="226"/>
      <c r="IPP744" s="226"/>
      <c r="IPQ744" s="226"/>
      <c r="IPR744" s="226"/>
      <c r="IPS744" s="226"/>
      <c r="IPT744" s="226"/>
      <c r="IPU744" s="226"/>
      <c r="IPV744" s="226"/>
      <c r="IPW744" s="226"/>
      <c r="IPX744" s="226"/>
      <c r="IPY744" s="226"/>
      <c r="IPZ744" s="226"/>
      <c r="IQA744" s="226"/>
      <c r="IQB744" s="226"/>
      <c r="IQC744" s="226"/>
      <c r="IQD744" s="226"/>
      <c r="IQE744" s="226"/>
      <c r="IQF744" s="226"/>
      <c r="IQG744" s="226"/>
      <c r="IQH744" s="226"/>
      <c r="IQI744" s="226"/>
      <c r="IQJ744" s="226"/>
      <c r="IQK744" s="226"/>
      <c r="IQL744" s="226"/>
      <c r="IQM744" s="226"/>
      <c r="IQN744" s="226"/>
      <c r="IQO744" s="226"/>
      <c r="IQP744" s="226"/>
      <c r="IQQ744" s="226"/>
      <c r="IQR744" s="226"/>
      <c r="IQS744" s="226"/>
      <c r="IQT744" s="226"/>
      <c r="IQU744" s="226"/>
      <c r="IQV744" s="226"/>
      <c r="IQW744" s="226"/>
      <c r="IQX744" s="226"/>
      <c r="IQY744" s="226"/>
      <c r="IQZ744" s="226"/>
      <c r="IRA744" s="226"/>
      <c r="IRB744" s="226"/>
      <c r="IRC744" s="226"/>
      <c r="IRD744" s="226"/>
      <c r="IRE744" s="226"/>
      <c r="IRF744" s="226"/>
      <c r="IRG744" s="226"/>
      <c r="IRH744" s="226"/>
      <c r="IRI744" s="226"/>
      <c r="IRJ744" s="226"/>
      <c r="IRK744" s="226"/>
      <c r="IRL744" s="226"/>
      <c r="IRM744" s="226"/>
      <c r="IRN744" s="226"/>
      <c r="IRO744" s="226"/>
      <c r="IRP744" s="226"/>
      <c r="IRQ744" s="226"/>
      <c r="IRR744" s="226"/>
      <c r="IRS744" s="226"/>
      <c r="IRT744" s="226"/>
      <c r="IRU744" s="226"/>
      <c r="IRV744" s="226"/>
      <c r="IRW744" s="226"/>
      <c r="IRX744" s="226"/>
      <c r="IRY744" s="226"/>
      <c r="IRZ744" s="226"/>
      <c r="ISA744" s="226"/>
      <c r="ISB744" s="226"/>
      <c r="ISC744" s="226"/>
      <c r="ISD744" s="226"/>
      <c r="ISE744" s="226"/>
      <c r="ISF744" s="226"/>
      <c r="ISG744" s="226"/>
      <c r="ISH744" s="226"/>
      <c r="ISI744" s="226"/>
      <c r="ISJ744" s="226"/>
      <c r="ISK744" s="226"/>
      <c r="ISL744" s="226"/>
      <c r="ISM744" s="226"/>
      <c r="ISN744" s="226"/>
      <c r="ISO744" s="226"/>
      <c r="ISP744" s="226"/>
      <c r="ISQ744" s="226"/>
      <c r="ISR744" s="226"/>
      <c r="ISS744" s="226"/>
      <c r="IST744" s="226"/>
      <c r="ISU744" s="226"/>
      <c r="ISV744" s="226"/>
      <c r="ISW744" s="226"/>
      <c r="ISX744" s="226"/>
      <c r="ISY744" s="226"/>
      <c r="ISZ744" s="226"/>
      <c r="ITA744" s="226"/>
      <c r="ITB744" s="226"/>
      <c r="ITC744" s="226"/>
      <c r="ITD744" s="226"/>
      <c r="ITE744" s="226"/>
      <c r="ITF744" s="226"/>
      <c r="ITG744" s="226"/>
      <c r="ITH744" s="226"/>
      <c r="ITI744" s="226"/>
      <c r="ITJ744" s="226"/>
      <c r="ITK744" s="226"/>
      <c r="ITL744" s="226"/>
      <c r="ITM744" s="226"/>
      <c r="ITN744" s="226"/>
      <c r="ITO744" s="226"/>
      <c r="ITP744" s="226"/>
      <c r="ITQ744" s="226"/>
      <c r="ITR744" s="226"/>
      <c r="ITS744" s="226"/>
      <c r="ITT744" s="226"/>
      <c r="ITU744" s="226"/>
      <c r="ITV744" s="226"/>
      <c r="ITW744" s="226"/>
      <c r="ITX744" s="226"/>
      <c r="ITY744" s="226"/>
      <c r="ITZ744" s="226"/>
      <c r="IUA744" s="226"/>
      <c r="IUB744" s="226"/>
      <c r="IUC744" s="226"/>
      <c r="IUD744" s="226"/>
      <c r="IUE744" s="226"/>
      <c r="IUF744" s="226"/>
      <c r="IUG744" s="226"/>
      <c r="IUH744" s="226"/>
      <c r="IUI744" s="226"/>
      <c r="IUJ744" s="226"/>
      <c r="IUK744" s="226"/>
      <c r="IUL744" s="226"/>
      <c r="IUM744" s="226"/>
      <c r="IUN744" s="226"/>
      <c r="IUO744" s="226"/>
      <c r="IUP744" s="226"/>
      <c r="IUQ744" s="226"/>
      <c r="IUR744" s="226"/>
      <c r="IUS744" s="226"/>
      <c r="IUT744" s="226"/>
      <c r="IUU744" s="226"/>
      <c r="IUV744" s="226"/>
      <c r="IUW744" s="226"/>
      <c r="IUX744" s="226"/>
      <c r="IUY744" s="226"/>
      <c r="IUZ744" s="226"/>
      <c r="IVA744" s="226"/>
      <c r="IVB744" s="226"/>
      <c r="IVC744" s="226"/>
      <c r="IVD744" s="226"/>
      <c r="IVE744" s="226"/>
      <c r="IVF744" s="226"/>
      <c r="IVG744" s="226"/>
      <c r="IVH744" s="226"/>
      <c r="IVI744" s="226"/>
      <c r="IVJ744" s="226"/>
      <c r="IVK744" s="226"/>
      <c r="IVL744" s="226"/>
      <c r="IVM744" s="226"/>
      <c r="IVN744" s="226"/>
      <c r="IVO744" s="226"/>
      <c r="IVP744" s="226"/>
      <c r="IVQ744" s="226"/>
      <c r="IVR744" s="226"/>
      <c r="IVS744" s="226"/>
      <c r="IVT744" s="226"/>
      <c r="IVU744" s="226"/>
      <c r="IVV744" s="226"/>
      <c r="IVW744" s="226"/>
      <c r="IVX744" s="226"/>
      <c r="IVY744" s="226"/>
      <c r="IVZ744" s="226"/>
      <c r="IWA744" s="226"/>
      <c r="IWB744" s="226"/>
      <c r="IWC744" s="226"/>
      <c r="IWD744" s="226"/>
      <c r="IWE744" s="226"/>
      <c r="IWF744" s="226"/>
      <c r="IWG744" s="226"/>
      <c r="IWH744" s="226"/>
      <c r="IWI744" s="226"/>
      <c r="IWJ744" s="226"/>
      <c r="IWK744" s="226"/>
      <c r="IWL744" s="226"/>
      <c r="IWM744" s="226"/>
      <c r="IWN744" s="226"/>
      <c r="IWO744" s="226"/>
      <c r="IWP744" s="226"/>
      <c r="IWQ744" s="226"/>
      <c r="IWR744" s="226"/>
      <c r="IWS744" s="226"/>
      <c r="IWT744" s="226"/>
      <c r="IWU744" s="226"/>
      <c r="IWV744" s="226"/>
      <c r="IWW744" s="226"/>
      <c r="IWX744" s="226"/>
      <c r="IWY744" s="226"/>
      <c r="IWZ744" s="226"/>
      <c r="IXA744" s="226"/>
      <c r="IXB744" s="226"/>
      <c r="IXC744" s="226"/>
      <c r="IXD744" s="226"/>
      <c r="IXE744" s="226"/>
      <c r="IXF744" s="226"/>
      <c r="IXG744" s="226"/>
      <c r="IXH744" s="226"/>
      <c r="IXI744" s="226"/>
      <c r="IXJ744" s="226"/>
      <c r="IXK744" s="226"/>
      <c r="IXL744" s="226"/>
      <c r="IXM744" s="226"/>
      <c r="IXN744" s="226"/>
      <c r="IXO744" s="226"/>
      <c r="IXP744" s="226"/>
      <c r="IXQ744" s="226"/>
      <c r="IXR744" s="226"/>
      <c r="IXS744" s="226"/>
      <c r="IXT744" s="226"/>
      <c r="IXU744" s="226"/>
      <c r="IXV744" s="226"/>
      <c r="IXW744" s="226"/>
      <c r="IXX744" s="226"/>
      <c r="IXY744" s="226"/>
      <c r="IXZ744" s="226"/>
      <c r="IYA744" s="226"/>
      <c r="IYB744" s="226"/>
      <c r="IYC744" s="226"/>
      <c r="IYD744" s="226"/>
      <c r="IYE744" s="226"/>
      <c r="IYF744" s="226"/>
      <c r="IYG744" s="226"/>
      <c r="IYH744" s="226"/>
      <c r="IYI744" s="226"/>
      <c r="IYJ744" s="226"/>
      <c r="IYK744" s="226"/>
      <c r="IYL744" s="226"/>
      <c r="IYM744" s="226"/>
      <c r="IYN744" s="226"/>
      <c r="IYO744" s="226"/>
      <c r="IYP744" s="226"/>
      <c r="IYQ744" s="226"/>
      <c r="IYR744" s="226"/>
      <c r="IYS744" s="226"/>
      <c r="IYT744" s="226"/>
      <c r="IYU744" s="226"/>
      <c r="IYV744" s="226"/>
      <c r="IYW744" s="226"/>
      <c r="IYX744" s="226"/>
      <c r="IYY744" s="226"/>
      <c r="IYZ744" s="226"/>
      <c r="IZA744" s="226"/>
      <c r="IZB744" s="226"/>
      <c r="IZC744" s="226"/>
      <c r="IZD744" s="226"/>
      <c r="IZE744" s="226"/>
      <c r="IZF744" s="226"/>
      <c r="IZG744" s="226"/>
      <c r="IZH744" s="226"/>
      <c r="IZI744" s="226"/>
      <c r="IZJ744" s="226"/>
      <c r="IZK744" s="226"/>
      <c r="IZL744" s="226"/>
      <c r="IZM744" s="226"/>
      <c r="IZN744" s="226"/>
      <c r="IZO744" s="226"/>
      <c r="IZP744" s="226"/>
      <c r="IZQ744" s="226"/>
      <c r="IZR744" s="226"/>
      <c r="IZS744" s="226"/>
      <c r="IZT744" s="226"/>
      <c r="IZU744" s="226"/>
      <c r="IZV744" s="226"/>
      <c r="IZW744" s="226"/>
      <c r="IZX744" s="226"/>
      <c r="IZY744" s="226"/>
      <c r="IZZ744" s="226"/>
      <c r="JAA744" s="226"/>
      <c r="JAB744" s="226"/>
      <c r="JAC744" s="226"/>
      <c r="JAD744" s="226"/>
      <c r="JAE744" s="226"/>
      <c r="JAF744" s="226"/>
      <c r="JAG744" s="226"/>
      <c r="JAH744" s="226"/>
      <c r="JAI744" s="226"/>
      <c r="JAJ744" s="226"/>
      <c r="JAK744" s="226"/>
      <c r="JAL744" s="226"/>
      <c r="JAM744" s="226"/>
      <c r="JAN744" s="226"/>
      <c r="JAO744" s="226"/>
      <c r="JAP744" s="226"/>
      <c r="JAQ744" s="226"/>
      <c r="JAR744" s="226"/>
      <c r="JAS744" s="226"/>
      <c r="JAT744" s="226"/>
      <c r="JAU744" s="226"/>
      <c r="JAV744" s="226"/>
      <c r="JAW744" s="226"/>
      <c r="JAX744" s="226"/>
      <c r="JAY744" s="226"/>
      <c r="JAZ744" s="226"/>
      <c r="JBA744" s="226"/>
      <c r="JBB744" s="226"/>
      <c r="JBC744" s="226"/>
      <c r="JBD744" s="226"/>
      <c r="JBE744" s="226"/>
      <c r="JBF744" s="226"/>
      <c r="JBG744" s="226"/>
      <c r="JBH744" s="226"/>
      <c r="JBI744" s="226"/>
      <c r="JBJ744" s="226"/>
      <c r="JBK744" s="226"/>
      <c r="JBL744" s="226"/>
      <c r="JBM744" s="226"/>
      <c r="JBN744" s="226"/>
      <c r="JBO744" s="226"/>
      <c r="JBP744" s="226"/>
      <c r="JBQ744" s="226"/>
      <c r="JBR744" s="226"/>
      <c r="JBS744" s="226"/>
      <c r="JBT744" s="226"/>
      <c r="JBU744" s="226"/>
      <c r="JBV744" s="226"/>
      <c r="JBW744" s="226"/>
      <c r="JBX744" s="226"/>
      <c r="JBY744" s="226"/>
      <c r="JBZ744" s="226"/>
      <c r="JCA744" s="226"/>
      <c r="JCB744" s="226"/>
      <c r="JCC744" s="226"/>
      <c r="JCD744" s="226"/>
      <c r="JCE744" s="226"/>
      <c r="JCF744" s="226"/>
      <c r="JCG744" s="226"/>
      <c r="JCH744" s="226"/>
      <c r="JCI744" s="226"/>
      <c r="JCJ744" s="226"/>
      <c r="JCK744" s="226"/>
      <c r="JCL744" s="226"/>
      <c r="JCM744" s="226"/>
      <c r="JCN744" s="226"/>
      <c r="JCO744" s="226"/>
      <c r="JCP744" s="226"/>
      <c r="JCQ744" s="226"/>
      <c r="JCR744" s="226"/>
      <c r="JCS744" s="226"/>
      <c r="JCT744" s="226"/>
      <c r="JCU744" s="226"/>
      <c r="JCV744" s="226"/>
      <c r="JCW744" s="226"/>
      <c r="JCX744" s="226"/>
      <c r="JCY744" s="226"/>
      <c r="JCZ744" s="226"/>
      <c r="JDA744" s="226"/>
      <c r="JDB744" s="226"/>
      <c r="JDC744" s="226"/>
      <c r="JDD744" s="226"/>
      <c r="JDE744" s="226"/>
      <c r="JDF744" s="226"/>
      <c r="JDG744" s="226"/>
      <c r="JDH744" s="226"/>
      <c r="JDI744" s="226"/>
      <c r="JDJ744" s="226"/>
      <c r="JDK744" s="226"/>
      <c r="JDL744" s="226"/>
      <c r="JDM744" s="226"/>
      <c r="JDN744" s="226"/>
      <c r="JDO744" s="226"/>
      <c r="JDP744" s="226"/>
      <c r="JDQ744" s="226"/>
      <c r="JDR744" s="226"/>
      <c r="JDS744" s="226"/>
      <c r="JDT744" s="226"/>
      <c r="JDU744" s="226"/>
      <c r="JDV744" s="226"/>
      <c r="JDW744" s="226"/>
      <c r="JDX744" s="226"/>
      <c r="JDY744" s="226"/>
      <c r="JDZ744" s="226"/>
      <c r="JEA744" s="226"/>
      <c r="JEB744" s="226"/>
      <c r="JEC744" s="226"/>
      <c r="JED744" s="226"/>
      <c r="JEE744" s="226"/>
      <c r="JEF744" s="226"/>
      <c r="JEG744" s="226"/>
      <c r="JEH744" s="226"/>
      <c r="JEI744" s="226"/>
      <c r="JEJ744" s="226"/>
      <c r="JEK744" s="226"/>
      <c r="JEL744" s="226"/>
      <c r="JEM744" s="226"/>
      <c r="JEN744" s="226"/>
      <c r="JEO744" s="226"/>
      <c r="JEP744" s="226"/>
      <c r="JEQ744" s="226"/>
      <c r="JER744" s="226"/>
      <c r="JES744" s="226"/>
      <c r="JET744" s="226"/>
      <c r="JEU744" s="226"/>
      <c r="JEV744" s="226"/>
      <c r="JEW744" s="226"/>
      <c r="JEX744" s="226"/>
      <c r="JEY744" s="226"/>
      <c r="JEZ744" s="226"/>
      <c r="JFA744" s="226"/>
      <c r="JFB744" s="226"/>
      <c r="JFC744" s="226"/>
      <c r="JFD744" s="226"/>
      <c r="JFE744" s="226"/>
      <c r="JFF744" s="226"/>
      <c r="JFG744" s="226"/>
      <c r="JFH744" s="226"/>
      <c r="JFI744" s="226"/>
      <c r="JFJ744" s="226"/>
      <c r="JFK744" s="226"/>
      <c r="JFL744" s="226"/>
      <c r="JFM744" s="226"/>
      <c r="JFN744" s="226"/>
      <c r="JFO744" s="226"/>
      <c r="JFP744" s="226"/>
      <c r="JFQ744" s="226"/>
      <c r="JFR744" s="226"/>
      <c r="JFS744" s="226"/>
      <c r="JFT744" s="226"/>
      <c r="JFU744" s="226"/>
      <c r="JFV744" s="226"/>
      <c r="JFW744" s="226"/>
      <c r="JFX744" s="226"/>
      <c r="JFY744" s="226"/>
      <c r="JFZ744" s="226"/>
      <c r="JGA744" s="226"/>
      <c r="JGB744" s="226"/>
      <c r="JGC744" s="226"/>
      <c r="JGD744" s="226"/>
      <c r="JGE744" s="226"/>
      <c r="JGF744" s="226"/>
      <c r="JGG744" s="226"/>
      <c r="JGH744" s="226"/>
      <c r="JGI744" s="226"/>
      <c r="JGJ744" s="226"/>
      <c r="JGK744" s="226"/>
      <c r="JGL744" s="226"/>
      <c r="JGM744" s="226"/>
      <c r="JGN744" s="226"/>
      <c r="JGO744" s="226"/>
      <c r="JGP744" s="226"/>
      <c r="JGQ744" s="226"/>
      <c r="JGR744" s="226"/>
      <c r="JGS744" s="226"/>
      <c r="JGT744" s="226"/>
      <c r="JGU744" s="226"/>
      <c r="JGV744" s="226"/>
      <c r="JGW744" s="226"/>
      <c r="JGX744" s="226"/>
      <c r="JGY744" s="226"/>
      <c r="JGZ744" s="226"/>
      <c r="JHA744" s="226"/>
      <c r="JHB744" s="226"/>
      <c r="JHC744" s="226"/>
      <c r="JHD744" s="226"/>
      <c r="JHE744" s="226"/>
      <c r="JHF744" s="226"/>
      <c r="JHG744" s="226"/>
      <c r="JHH744" s="226"/>
      <c r="JHI744" s="226"/>
      <c r="JHJ744" s="226"/>
      <c r="JHK744" s="226"/>
      <c r="JHL744" s="226"/>
      <c r="JHM744" s="226"/>
      <c r="JHN744" s="226"/>
      <c r="JHO744" s="226"/>
      <c r="JHP744" s="226"/>
      <c r="JHQ744" s="226"/>
      <c r="JHR744" s="226"/>
      <c r="JHS744" s="226"/>
      <c r="JHT744" s="226"/>
      <c r="JHU744" s="226"/>
      <c r="JHV744" s="226"/>
      <c r="JHW744" s="226"/>
      <c r="JHX744" s="226"/>
      <c r="JHY744" s="226"/>
      <c r="JHZ744" s="226"/>
      <c r="JIA744" s="226"/>
      <c r="JIB744" s="226"/>
      <c r="JIC744" s="226"/>
      <c r="JID744" s="226"/>
      <c r="JIE744" s="226"/>
      <c r="JIF744" s="226"/>
      <c r="JIG744" s="226"/>
      <c r="JIH744" s="226"/>
      <c r="JII744" s="226"/>
      <c r="JIJ744" s="226"/>
      <c r="JIK744" s="226"/>
      <c r="JIL744" s="226"/>
      <c r="JIM744" s="226"/>
      <c r="JIN744" s="226"/>
      <c r="JIO744" s="226"/>
      <c r="JIP744" s="226"/>
      <c r="JIQ744" s="226"/>
      <c r="JIR744" s="226"/>
      <c r="JIS744" s="226"/>
      <c r="JIT744" s="226"/>
      <c r="JIU744" s="226"/>
      <c r="JIV744" s="226"/>
      <c r="JIW744" s="226"/>
      <c r="JIX744" s="226"/>
      <c r="JIY744" s="226"/>
      <c r="JIZ744" s="226"/>
      <c r="JJA744" s="226"/>
      <c r="JJB744" s="226"/>
      <c r="JJC744" s="226"/>
      <c r="JJD744" s="226"/>
      <c r="JJE744" s="226"/>
      <c r="JJF744" s="226"/>
      <c r="JJG744" s="226"/>
      <c r="JJH744" s="226"/>
      <c r="JJI744" s="226"/>
      <c r="JJJ744" s="226"/>
      <c r="JJK744" s="226"/>
      <c r="JJL744" s="226"/>
      <c r="JJM744" s="226"/>
      <c r="JJN744" s="226"/>
      <c r="JJO744" s="226"/>
      <c r="JJP744" s="226"/>
      <c r="JJQ744" s="226"/>
      <c r="JJR744" s="226"/>
      <c r="JJS744" s="226"/>
      <c r="JJT744" s="226"/>
      <c r="JJU744" s="226"/>
      <c r="JJV744" s="226"/>
      <c r="JJW744" s="226"/>
      <c r="JJX744" s="226"/>
      <c r="JJY744" s="226"/>
      <c r="JJZ744" s="226"/>
      <c r="JKA744" s="226"/>
      <c r="JKB744" s="226"/>
      <c r="JKC744" s="226"/>
      <c r="JKD744" s="226"/>
      <c r="JKE744" s="226"/>
      <c r="JKF744" s="226"/>
      <c r="JKG744" s="226"/>
      <c r="JKH744" s="226"/>
      <c r="JKI744" s="226"/>
      <c r="JKJ744" s="226"/>
      <c r="JKK744" s="226"/>
      <c r="JKL744" s="226"/>
      <c r="JKM744" s="226"/>
      <c r="JKN744" s="226"/>
      <c r="JKO744" s="226"/>
      <c r="JKP744" s="226"/>
      <c r="JKQ744" s="226"/>
      <c r="JKR744" s="226"/>
      <c r="JKS744" s="226"/>
      <c r="JKT744" s="226"/>
      <c r="JKU744" s="226"/>
      <c r="JKV744" s="226"/>
      <c r="JKW744" s="226"/>
      <c r="JKX744" s="226"/>
      <c r="JKY744" s="226"/>
      <c r="JKZ744" s="226"/>
      <c r="JLA744" s="226"/>
      <c r="JLB744" s="226"/>
      <c r="JLC744" s="226"/>
      <c r="JLD744" s="226"/>
      <c r="JLE744" s="226"/>
      <c r="JLF744" s="226"/>
      <c r="JLG744" s="226"/>
      <c r="JLH744" s="226"/>
      <c r="JLI744" s="226"/>
      <c r="JLJ744" s="226"/>
      <c r="JLK744" s="226"/>
      <c r="JLL744" s="226"/>
      <c r="JLM744" s="226"/>
      <c r="JLN744" s="226"/>
      <c r="JLO744" s="226"/>
      <c r="JLP744" s="226"/>
      <c r="JLQ744" s="226"/>
      <c r="JLR744" s="226"/>
      <c r="JLS744" s="226"/>
      <c r="JLT744" s="226"/>
      <c r="JLU744" s="226"/>
      <c r="JLV744" s="226"/>
      <c r="JLW744" s="226"/>
      <c r="JLX744" s="226"/>
      <c r="JLY744" s="226"/>
      <c r="JLZ744" s="226"/>
      <c r="JMA744" s="226"/>
      <c r="JMB744" s="226"/>
      <c r="JMC744" s="226"/>
      <c r="JMD744" s="226"/>
      <c r="JME744" s="226"/>
      <c r="JMF744" s="226"/>
      <c r="JMG744" s="226"/>
      <c r="JMH744" s="226"/>
      <c r="JMI744" s="226"/>
      <c r="JMJ744" s="226"/>
      <c r="JMK744" s="226"/>
      <c r="JML744" s="226"/>
      <c r="JMM744" s="226"/>
      <c r="JMN744" s="226"/>
      <c r="JMO744" s="226"/>
      <c r="JMP744" s="226"/>
      <c r="JMQ744" s="226"/>
      <c r="JMR744" s="226"/>
      <c r="JMS744" s="226"/>
      <c r="JMT744" s="226"/>
      <c r="JMU744" s="226"/>
      <c r="JMV744" s="226"/>
      <c r="JMW744" s="226"/>
      <c r="JMX744" s="226"/>
      <c r="JMY744" s="226"/>
      <c r="JMZ744" s="226"/>
      <c r="JNA744" s="226"/>
      <c r="JNB744" s="226"/>
      <c r="JNC744" s="226"/>
      <c r="JND744" s="226"/>
      <c r="JNE744" s="226"/>
      <c r="JNF744" s="226"/>
      <c r="JNG744" s="226"/>
      <c r="JNH744" s="226"/>
      <c r="JNI744" s="226"/>
      <c r="JNJ744" s="226"/>
      <c r="JNK744" s="226"/>
      <c r="JNL744" s="226"/>
      <c r="JNM744" s="226"/>
      <c r="JNN744" s="226"/>
      <c r="JNO744" s="226"/>
      <c r="JNP744" s="226"/>
      <c r="JNQ744" s="226"/>
      <c r="JNR744" s="226"/>
      <c r="JNS744" s="226"/>
      <c r="JNT744" s="226"/>
      <c r="JNU744" s="226"/>
      <c r="JNV744" s="226"/>
      <c r="JNW744" s="226"/>
      <c r="JNX744" s="226"/>
      <c r="JNY744" s="226"/>
      <c r="JNZ744" s="226"/>
      <c r="JOA744" s="226"/>
      <c r="JOB744" s="226"/>
      <c r="JOC744" s="226"/>
      <c r="JOD744" s="226"/>
      <c r="JOE744" s="226"/>
      <c r="JOF744" s="226"/>
      <c r="JOG744" s="226"/>
      <c r="JOH744" s="226"/>
      <c r="JOI744" s="226"/>
      <c r="JOJ744" s="226"/>
      <c r="JOK744" s="226"/>
      <c r="JOL744" s="226"/>
      <c r="JOM744" s="226"/>
      <c r="JON744" s="226"/>
      <c r="JOO744" s="226"/>
      <c r="JOP744" s="226"/>
      <c r="JOQ744" s="226"/>
      <c r="JOR744" s="226"/>
      <c r="JOS744" s="226"/>
      <c r="JOT744" s="226"/>
      <c r="JOU744" s="226"/>
      <c r="JOV744" s="226"/>
      <c r="JOW744" s="226"/>
      <c r="JOX744" s="226"/>
      <c r="JOY744" s="226"/>
      <c r="JOZ744" s="226"/>
      <c r="JPA744" s="226"/>
      <c r="JPB744" s="226"/>
      <c r="JPC744" s="226"/>
      <c r="JPD744" s="226"/>
      <c r="JPE744" s="226"/>
      <c r="JPF744" s="226"/>
      <c r="JPG744" s="226"/>
      <c r="JPH744" s="226"/>
      <c r="JPI744" s="226"/>
      <c r="JPJ744" s="226"/>
      <c r="JPK744" s="226"/>
      <c r="JPL744" s="226"/>
      <c r="JPM744" s="226"/>
      <c r="JPN744" s="226"/>
      <c r="JPO744" s="226"/>
      <c r="JPP744" s="226"/>
      <c r="JPQ744" s="226"/>
      <c r="JPR744" s="226"/>
      <c r="JPS744" s="226"/>
      <c r="JPT744" s="226"/>
      <c r="JPU744" s="226"/>
      <c r="JPV744" s="226"/>
      <c r="JPW744" s="226"/>
      <c r="JPX744" s="226"/>
      <c r="JPY744" s="226"/>
      <c r="JPZ744" s="226"/>
      <c r="JQA744" s="226"/>
      <c r="JQB744" s="226"/>
      <c r="JQC744" s="226"/>
      <c r="JQD744" s="226"/>
      <c r="JQE744" s="226"/>
      <c r="JQF744" s="226"/>
      <c r="JQG744" s="226"/>
      <c r="JQH744" s="226"/>
      <c r="JQI744" s="226"/>
      <c r="JQJ744" s="226"/>
      <c r="JQK744" s="226"/>
      <c r="JQL744" s="226"/>
      <c r="JQM744" s="226"/>
      <c r="JQN744" s="226"/>
      <c r="JQO744" s="226"/>
      <c r="JQP744" s="226"/>
      <c r="JQQ744" s="226"/>
      <c r="JQR744" s="226"/>
      <c r="JQS744" s="226"/>
      <c r="JQT744" s="226"/>
      <c r="JQU744" s="226"/>
      <c r="JQV744" s="226"/>
      <c r="JQW744" s="226"/>
      <c r="JQX744" s="226"/>
      <c r="JQY744" s="226"/>
      <c r="JQZ744" s="226"/>
      <c r="JRA744" s="226"/>
      <c r="JRB744" s="226"/>
      <c r="JRC744" s="226"/>
      <c r="JRD744" s="226"/>
      <c r="JRE744" s="226"/>
      <c r="JRF744" s="226"/>
      <c r="JRG744" s="226"/>
      <c r="JRH744" s="226"/>
      <c r="JRI744" s="226"/>
      <c r="JRJ744" s="226"/>
      <c r="JRK744" s="226"/>
      <c r="JRL744" s="226"/>
      <c r="JRM744" s="226"/>
      <c r="JRN744" s="226"/>
      <c r="JRO744" s="226"/>
      <c r="JRP744" s="226"/>
      <c r="JRQ744" s="226"/>
      <c r="JRR744" s="226"/>
      <c r="JRS744" s="226"/>
      <c r="JRT744" s="226"/>
      <c r="JRU744" s="226"/>
      <c r="JRV744" s="226"/>
      <c r="JRW744" s="226"/>
      <c r="JRX744" s="226"/>
      <c r="JRY744" s="226"/>
      <c r="JRZ744" s="226"/>
      <c r="JSA744" s="226"/>
      <c r="JSB744" s="226"/>
      <c r="JSC744" s="226"/>
      <c r="JSD744" s="226"/>
      <c r="JSE744" s="226"/>
      <c r="JSF744" s="226"/>
      <c r="JSG744" s="226"/>
      <c r="JSH744" s="226"/>
      <c r="JSI744" s="226"/>
      <c r="JSJ744" s="226"/>
      <c r="JSK744" s="226"/>
      <c r="JSL744" s="226"/>
      <c r="JSM744" s="226"/>
      <c r="JSN744" s="226"/>
      <c r="JSO744" s="226"/>
      <c r="JSP744" s="226"/>
      <c r="JSQ744" s="226"/>
      <c r="JSR744" s="226"/>
      <c r="JSS744" s="226"/>
      <c r="JST744" s="226"/>
      <c r="JSU744" s="226"/>
      <c r="JSV744" s="226"/>
      <c r="JSW744" s="226"/>
      <c r="JSX744" s="226"/>
      <c r="JSY744" s="226"/>
      <c r="JSZ744" s="226"/>
      <c r="JTA744" s="226"/>
      <c r="JTB744" s="226"/>
      <c r="JTC744" s="226"/>
      <c r="JTD744" s="226"/>
      <c r="JTE744" s="226"/>
      <c r="JTF744" s="226"/>
      <c r="JTG744" s="226"/>
      <c r="JTH744" s="226"/>
      <c r="JTI744" s="226"/>
      <c r="JTJ744" s="226"/>
      <c r="JTK744" s="226"/>
      <c r="JTL744" s="226"/>
      <c r="JTM744" s="226"/>
      <c r="JTN744" s="226"/>
      <c r="JTO744" s="226"/>
      <c r="JTP744" s="226"/>
      <c r="JTQ744" s="226"/>
      <c r="JTR744" s="226"/>
      <c r="JTS744" s="226"/>
      <c r="JTT744" s="226"/>
      <c r="JTU744" s="226"/>
      <c r="JTV744" s="226"/>
      <c r="JTW744" s="226"/>
      <c r="JTX744" s="226"/>
      <c r="JTY744" s="226"/>
      <c r="JTZ744" s="226"/>
      <c r="JUA744" s="226"/>
      <c r="JUB744" s="226"/>
      <c r="JUC744" s="226"/>
      <c r="JUD744" s="226"/>
      <c r="JUE744" s="226"/>
      <c r="JUF744" s="226"/>
      <c r="JUG744" s="226"/>
      <c r="JUH744" s="226"/>
      <c r="JUI744" s="226"/>
      <c r="JUJ744" s="226"/>
      <c r="JUK744" s="226"/>
      <c r="JUL744" s="226"/>
      <c r="JUM744" s="226"/>
      <c r="JUN744" s="226"/>
      <c r="JUO744" s="226"/>
      <c r="JUP744" s="226"/>
      <c r="JUQ744" s="226"/>
      <c r="JUR744" s="226"/>
      <c r="JUS744" s="226"/>
      <c r="JUT744" s="226"/>
      <c r="JUU744" s="226"/>
      <c r="JUV744" s="226"/>
      <c r="JUW744" s="226"/>
      <c r="JUX744" s="226"/>
      <c r="JUY744" s="226"/>
      <c r="JUZ744" s="226"/>
      <c r="JVA744" s="226"/>
      <c r="JVB744" s="226"/>
      <c r="JVC744" s="226"/>
      <c r="JVD744" s="226"/>
      <c r="JVE744" s="226"/>
      <c r="JVF744" s="226"/>
      <c r="JVG744" s="226"/>
      <c r="JVH744" s="226"/>
      <c r="JVI744" s="226"/>
      <c r="JVJ744" s="226"/>
      <c r="JVK744" s="226"/>
      <c r="JVL744" s="226"/>
      <c r="JVM744" s="226"/>
      <c r="JVN744" s="226"/>
      <c r="JVO744" s="226"/>
      <c r="JVP744" s="226"/>
      <c r="JVQ744" s="226"/>
      <c r="JVR744" s="226"/>
      <c r="JVS744" s="226"/>
      <c r="JVT744" s="226"/>
      <c r="JVU744" s="226"/>
      <c r="JVV744" s="226"/>
      <c r="JVW744" s="226"/>
      <c r="JVX744" s="226"/>
      <c r="JVY744" s="226"/>
      <c r="JVZ744" s="226"/>
      <c r="JWA744" s="226"/>
      <c r="JWB744" s="226"/>
      <c r="JWC744" s="226"/>
      <c r="JWD744" s="226"/>
      <c r="JWE744" s="226"/>
      <c r="JWF744" s="226"/>
      <c r="JWG744" s="226"/>
      <c r="JWH744" s="226"/>
      <c r="JWI744" s="226"/>
      <c r="JWJ744" s="226"/>
      <c r="JWK744" s="226"/>
      <c r="JWL744" s="226"/>
      <c r="JWM744" s="226"/>
      <c r="JWN744" s="226"/>
      <c r="JWO744" s="226"/>
      <c r="JWP744" s="226"/>
      <c r="JWQ744" s="226"/>
      <c r="JWR744" s="226"/>
      <c r="JWS744" s="226"/>
      <c r="JWT744" s="226"/>
      <c r="JWU744" s="226"/>
      <c r="JWV744" s="226"/>
      <c r="JWW744" s="226"/>
      <c r="JWX744" s="226"/>
      <c r="JWY744" s="226"/>
      <c r="JWZ744" s="226"/>
      <c r="JXA744" s="226"/>
      <c r="JXB744" s="226"/>
      <c r="JXC744" s="226"/>
      <c r="JXD744" s="226"/>
      <c r="JXE744" s="226"/>
      <c r="JXF744" s="226"/>
      <c r="JXG744" s="226"/>
      <c r="JXH744" s="226"/>
      <c r="JXI744" s="226"/>
      <c r="JXJ744" s="226"/>
      <c r="JXK744" s="226"/>
      <c r="JXL744" s="226"/>
      <c r="JXM744" s="226"/>
      <c r="JXN744" s="226"/>
      <c r="JXO744" s="226"/>
      <c r="JXP744" s="226"/>
      <c r="JXQ744" s="226"/>
      <c r="JXR744" s="226"/>
      <c r="JXS744" s="226"/>
      <c r="JXT744" s="226"/>
      <c r="JXU744" s="226"/>
      <c r="JXV744" s="226"/>
      <c r="JXW744" s="226"/>
      <c r="JXX744" s="226"/>
      <c r="JXY744" s="226"/>
      <c r="JXZ744" s="226"/>
      <c r="JYA744" s="226"/>
      <c r="JYB744" s="226"/>
      <c r="JYC744" s="226"/>
      <c r="JYD744" s="226"/>
      <c r="JYE744" s="226"/>
      <c r="JYF744" s="226"/>
      <c r="JYG744" s="226"/>
      <c r="JYH744" s="226"/>
      <c r="JYI744" s="226"/>
      <c r="JYJ744" s="226"/>
      <c r="JYK744" s="226"/>
      <c r="JYL744" s="226"/>
      <c r="JYM744" s="226"/>
      <c r="JYN744" s="226"/>
      <c r="JYO744" s="226"/>
      <c r="JYP744" s="226"/>
      <c r="JYQ744" s="226"/>
      <c r="JYR744" s="226"/>
      <c r="JYS744" s="226"/>
      <c r="JYT744" s="226"/>
      <c r="JYU744" s="226"/>
      <c r="JYV744" s="226"/>
      <c r="JYW744" s="226"/>
      <c r="JYX744" s="226"/>
      <c r="JYY744" s="226"/>
      <c r="JYZ744" s="226"/>
      <c r="JZA744" s="226"/>
      <c r="JZB744" s="226"/>
      <c r="JZC744" s="226"/>
      <c r="JZD744" s="226"/>
      <c r="JZE744" s="226"/>
      <c r="JZF744" s="226"/>
      <c r="JZG744" s="226"/>
      <c r="JZH744" s="226"/>
      <c r="JZI744" s="226"/>
      <c r="JZJ744" s="226"/>
      <c r="JZK744" s="226"/>
      <c r="JZL744" s="226"/>
      <c r="JZM744" s="226"/>
      <c r="JZN744" s="226"/>
      <c r="JZO744" s="226"/>
      <c r="JZP744" s="226"/>
      <c r="JZQ744" s="226"/>
      <c r="JZR744" s="226"/>
      <c r="JZS744" s="226"/>
      <c r="JZT744" s="226"/>
      <c r="JZU744" s="226"/>
      <c r="JZV744" s="226"/>
      <c r="JZW744" s="226"/>
      <c r="JZX744" s="226"/>
      <c r="JZY744" s="226"/>
      <c r="JZZ744" s="226"/>
      <c r="KAA744" s="226"/>
      <c r="KAB744" s="226"/>
      <c r="KAC744" s="226"/>
      <c r="KAD744" s="226"/>
      <c r="KAE744" s="226"/>
      <c r="KAF744" s="226"/>
      <c r="KAG744" s="226"/>
      <c r="KAH744" s="226"/>
      <c r="KAI744" s="226"/>
      <c r="KAJ744" s="226"/>
      <c r="KAK744" s="226"/>
      <c r="KAL744" s="226"/>
      <c r="KAM744" s="226"/>
      <c r="KAN744" s="226"/>
      <c r="KAO744" s="226"/>
      <c r="KAP744" s="226"/>
      <c r="KAQ744" s="226"/>
      <c r="KAR744" s="226"/>
      <c r="KAS744" s="226"/>
      <c r="KAT744" s="226"/>
      <c r="KAU744" s="226"/>
      <c r="KAV744" s="226"/>
      <c r="KAW744" s="226"/>
      <c r="KAX744" s="226"/>
      <c r="KAY744" s="226"/>
      <c r="KAZ744" s="226"/>
      <c r="KBA744" s="226"/>
      <c r="KBB744" s="226"/>
      <c r="KBC744" s="226"/>
      <c r="KBD744" s="226"/>
      <c r="KBE744" s="226"/>
      <c r="KBF744" s="226"/>
      <c r="KBG744" s="226"/>
      <c r="KBH744" s="226"/>
      <c r="KBI744" s="226"/>
      <c r="KBJ744" s="226"/>
      <c r="KBK744" s="226"/>
      <c r="KBL744" s="226"/>
      <c r="KBM744" s="226"/>
      <c r="KBN744" s="226"/>
      <c r="KBO744" s="226"/>
      <c r="KBP744" s="226"/>
      <c r="KBQ744" s="226"/>
      <c r="KBR744" s="226"/>
      <c r="KBS744" s="226"/>
      <c r="KBT744" s="226"/>
      <c r="KBU744" s="226"/>
      <c r="KBV744" s="226"/>
      <c r="KBW744" s="226"/>
      <c r="KBX744" s="226"/>
      <c r="KBY744" s="226"/>
      <c r="KBZ744" s="226"/>
      <c r="KCA744" s="226"/>
      <c r="KCB744" s="226"/>
      <c r="KCC744" s="226"/>
      <c r="KCD744" s="226"/>
      <c r="KCE744" s="226"/>
      <c r="KCF744" s="226"/>
      <c r="KCG744" s="226"/>
      <c r="KCH744" s="226"/>
      <c r="KCI744" s="226"/>
      <c r="KCJ744" s="226"/>
      <c r="KCK744" s="226"/>
      <c r="KCL744" s="226"/>
      <c r="KCM744" s="226"/>
      <c r="KCN744" s="226"/>
      <c r="KCO744" s="226"/>
      <c r="KCP744" s="226"/>
      <c r="KCQ744" s="226"/>
      <c r="KCR744" s="226"/>
      <c r="KCS744" s="226"/>
      <c r="KCT744" s="226"/>
      <c r="KCU744" s="226"/>
      <c r="KCV744" s="226"/>
      <c r="KCW744" s="226"/>
      <c r="KCX744" s="226"/>
      <c r="KCY744" s="226"/>
      <c r="KCZ744" s="226"/>
      <c r="KDA744" s="226"/>
      <c r="KDB744" s="226"/>
      <c r="KDC744" s="226"/>
      <c r="KDD744" s="226"/>
      <c r="KDE744" s="226"/>
      <c r="KDF744" s="226"/>
      <c r="KDG744" s="226"/>
      <c r="KDH744" s="226"/>
      <c r="KDI744" s="226"/>
      <c r="KDJ744" s="226"/>
      <c r="KDK744" s="226"/>
      <c r="KDL744" s="226"/>
      <c r="KDM744" s="226"/>
      <c r="KDN744" s="226"/>
      <c r="KDO744" s="226"/>
      <c r="KDP744" s="226"/>
      <c r="KDQ744" s="226"/>
      <c r="KDR744" s="226"/>
      <c r="KDS744" s="226"/>
      <c r="KDT744" s="226"/>
      <c r="KDU744" s="226"/>
      <c r="KDV744" s="226"/>
      <c r="KDW744" s="226"/>
      <c r="KDX744" s="226"/>
      <c r="KDY744" s="226"/>
      <c r="KDZ744" s="226"/>
      <c r="KEA744" s="226"/>
      <c r="KEB744" s="226"/>
      <c r="KEC744" s="226"/>
      <c r="KED744" s="226"/>
      <c r="KEE744" s="226"/>
      <c r="KEF744" s="226"/>
      <c r="KEG744" s="226"/>
      <c r="KEH744" s="226"/>
      <c r="KEI744" s="226"/>
      <c r="KEJ744" s="226"/>
      <c r="KEK744" s="226"/>
      <c r="KEL744" s="226"/>
      <c r="KEM744" s="226"/>
      <c r="KEN744" s="226"/>
      <c r="KEO744" s="226"/>
      <c r="KEP744" s="226"/>
      <c r="KEQ744" s="226"/>
      <c r="KER744" s="226"/>
      <c r="KES744" s="226"/>
      <c r="KET744" s="226"/>
      <c r="KEU744" s="226"/>
      <c r="KEV744" s="226"/>
      <c r="KEW744" s="226"/>
      <c r="KEX744" s="226"/>
      <c r="KEY744" s="226"/>
      <c r="KEZ744" s="226"/>
      <c r="KFA744" s="226"/>
      <c r="KFB744" s="226"/>
      <c r="KFC744" s="226"/>
      <c r="KFD744" s="226"/>
      <c r="KFE744" s="226"/>
      <c r="KFF744" s="226"/>
      <c r="KFG744" s="226"/>
      <c r="KFH744" s="226"/>
      <c r="KFI744" s="226"/>
      <c r="KFJ744" s="226"/>
      <c r="KFK744" s="226"/>
      <c r="KFL744" s="226"/>
      <c r="KFM744" s="226"/>
      <c r="KFN744" s="226"/>
      <c r="KFO744" s="226"/>
      <c r="KFP744" s="226"/>
      <c r="KFQ744" s="226"/>
      <c r="KFR744" s="226"/>
      <c r="KFS744" s="226"/>
      <c r="KFT744" s="226"/>
      <c r="KFU744" s="226"/>
      <c r="KFV744" s="226"/>
      <c r="KFW744" s="226"/>
      <c r="KFX744" s="226"/>
      <c r="KFY744" s="226"/>
      <c r="KFZ744" s="226"/>
      <c r="KGA744" s="226"/>
      <c r="KGB744" s="226"/>
      <c r="KGC744" s="226"/>
      <c r="KGD744" s="226"/>
      <c r="KGE744" s="226"/>
      <c r="KGF744" s="226"/>
      <c r="KGG744" s="226"/>
      <c r="KGH744" s="226"/>
      <c r="KGI744" s="226"/>
      <c r="KGJ744" s="226"/>
      <c r="KGK744" s="226"/>
      <c r="KGL744" s="226"/>
      <c r="KGM744" s="226"/>
      <c r="KGN744" s="226"/>
      <c r="KGO744" s="226"/>
      <c r="KGP744" s="226"/>
      <c r="KGQ744" s="226"/>
      <c r="KGR744" s="226"/>
      <c r="KGS744" s="226"/>
      <c r="KGT744" s="226"/>
      <c r="KGU744" s="226"/>
      <c r="KGV744" s="226"/>
      <c r="KGW744" s="226"/>
      <c r="KGX744" s="226"/>
      <c r="KGY744" s="226"/>
      <c r="KGZ744" s="226"/>
      <c r="KHA744" s="226"/>
      <c r="KHB744" s="226"/>
      <c r="KHC744" s="226"/>
      <c r="KHD744" s="226"/>
      <c r="KHE744" s="226"/>
      <c r="KHF744" s="226"/>
      <c r="KHG744" s="226"/>
      <c r="KHH744" s="226"/>
      <c r="KHI744" s="226"/>
      <c r="KHJ744" s="226"/>
      <c r="KHK744" s="226"/>
      <c r="KHL744" s="226"/>
      <c r="KHM744" s="226"/>
      <c r="KHN744" s="226"/>
      <c r="KHO744" s="226"/>
      <c r="KHP744" s="226"/>
      <c r="KHQ744" s="226"/>
      <c r="KHR744" s="226"/>
      <c r="KHS744" s="226"/>
      <c r="KHT744" s="226"/>
      <c r="KHU744" s="226"/>
      <c r="KHV744" s="226"/>
      <c r="KHW744" s="226"/>
      <c r="KHX744" s="226"/>
      <c r="KHY744" s="226"/>
      <c r="KHZ744" s="226"/>
      <c r="KIA744" s="226"/>
      <c r="KIB744" s="226"/>
      <c r="KIC744" s="226"/>
      <c r="KID744" s="226"/>
      <c r="KIE744" s="226"/>
      <c r="KIF744" s="226"/>
      <c r="KIG744" s="226"/>
      <c r="KIH744" s="226"/>
      <c r="KII744" s="226"/>
      <c r="KIJ744" s="226"/>
      <c r="KIK744" s="226"/>
      <c r="KIL744" s="226"/>
      <c r="KIM744" s="226"/>
      <c r="KIN744" s="226"/>
      <c r="KIO744" s="226"/>
      <c r="KIP744" s="226"/>
      <c r="KIQ744" s="226"/>
      <c r="KIR744" s="226"/>
      <c r="KIS744" s="226"/>
      <c r="KIT744" s="226"/>
      <c r="KIU744" s="226"/>
      <c r="KIV744" s="226"/>
      <c r="KIW744" s="226"/>
      <c r="KIX744" s="226"/>
      <c r="KIY744" s="226"/>
      <c r="KIZ744" s="226"/>
      <c r="KJA744" s="226"/>
      <c r="KJB744" s="226"/>
      <c r="KJC744" s="226"/>
      <c r="KJD744" s="226"/>
      <c r="KJE744" s="226"/>
      <c r="KJF744" s="226"/>
      <c r="KJG744" s="226"/>
      <c r="KJH744" s="226"/>
      <c r="KJI744" s="226"/>
      <c r="KJJ744" s="226"/>
      <c r="KJK744" s="226"/>
      <c r="KJL744" s="226"/>
      <c r="KJM744" s="226"/>
      <c r="KJN744" s="226"/>
      <c r="KJO744" s="226"/>
      <c r="KJP744" s="226"/>
      <c r="KJQ744" s="226"/>
      <c r="KJR744" s="226"/>
      <c r="KJS744" s="226"/>
      <c r="KJT744" s="226"/>
      <c r="KJU744" s="226"/>
      <c r="KJV744" s="226"/>
      <c r="KJW744" s="226"/>
      <c r="KJX744" s="226"/>
      <c r="KJY744" s="226"/>
      <c r="KJZ744" s="226"/>
      <c r="KKA744" s="226"/>
      <c r="KKB744" s="226"/>
      <c r="KKC744" s="226"/>
      <c r="KKD744" s="226"/>
      <c r="KKE744" s="226"/>
      <c r="KKF744" s="226"/>
      <c r="KKG744" s="226"/>
      <c r="KKH744" s="226"/>
      <c r="KKI744" s="226"/>
      <c r="KKJ744" s="226"/>
      <c r="KKK744" s="226"/>
      <c r="KKL744" s="226"/>
      <c r="KKM744" s="226"/>
      <c r="KKN744" s="226"/>
      <c r="KKO744" s="226"/>
      <c r="KKP744" s="226"/>
      <c r="KKQ744" s="226"/>
      <c r="KKR744" s="226"/>
      <c r="KKS744" s="226"/>
      <c r="KKT744" s="226"/>
      <c r="KKU744" s="226"/>
      <c r="KKV744" s="226"/>
      <c r="KKW744" s="226"/>
      <c r="KKX744" s="226"/>
      <c r="KKY744" s="226"/>
      <c r="KKZ744" s="226"/>
      <c r="KLA744" s="226"/>
      <c r="KLB744" s="226"/>
      <c r="KLC744" s="226"/>
      <c r="KLD744" s="226"/>
      <c r="KLE744" s="226"/>
      <c r="KLF744" s="226"/>
      <c r="KLG744" s="226"/>
      <c r="KLH744" s="226"/>
      <c r="KLI744" s="226"/>
      <c r="KLJ744" s="226"/>
      <c r="KLK744" s="226"/>
      <c r="KLL744" s="226"/>
      <c r="KLM744" s="226"/>
      <c r="KLN744" s="226"/>
      <c r="KLO744" s="226"/>
      <c r="KLP744" s="226"/>
      <c r="KLQ744" s="226"/>
      <c r="KLR744" s="226"/>
      <c r="KLS744" s="226"/>
      <c r="KLT744" s="226"/>
      <c r="KLU744" s="226"/>
      <c r="KLV744" s="226"/>
      <c r="KLW744" s="226"/>
      <c r="KLX744" s="226"/>
      <c r="KLY744" s="226"/>
      <c r="KLZ744" s="226"/>
      <c r="KMA744" s="226"/>
      <c r="KMB744" s="226"/>
      <c r="KMC744" s="226"/>
      <c r="KMD744" s="226"/>
      <c r="KME744" s="226"/>
      <c r="KMF744" s="226"/>
      <c r="KMG744" s="226"/>
      <c r="KMH744" s="226"/>
      <c r="KMI744" s="226"/>
      <c r="KMJ744" s="226"/>
      <c r="KMK744" s="226"/>
      <c r="KML744" s="226"/>
      <c r="KMM744" s="226"/>
      <c r="KMN744" s="226"/>
      <c r="KMO744" s="226"/>
      <c r="KMP744" s="226"/>
      <c r="KMQ744" s="226"/>
      <c r="KMR744" s="226"/>
      <c r="KMS744" s="226"/>
      <c r="KMT744" s="226"/>
      <c r="KMU744" s="226"/>
      <c r="KMV744" s="226"/>
      <c r="KMW744" s="226"/>
      <c r="KMX744" s="226"/>
      <c r="KMY744" s="226"/>
      <c r="KMZ744" s="226"/>
      <c r="KNA744" s="226"/>
      <c r="KNB744" s="226"/>
      <c r="KNC744" s="226"/>
      <c r="KND744" s="226"/>
      <c r="KNE744" s="226"/>
      <c r="KNF744" s="226"/>
      <c r="KNG744" s="226"/>
      <c r="KNH744" s="226"/>
      <c r="KNI744" s="226"/>
      <c r="KNJ744" s="226"/>
      <c r="KNK744" s="226"/>
      <c r="KNL744" s="226"/>
      <c r="KNM744" s="226"/>
      <c r="KNN744" s="226"/>
      <c r="KNO744" s="226"/>
      <c r="KNP744" s="226"/>
      <c r="KNQ744" s="226"/>
      <c r="KNR744" s="226"/>
      <c r="KNS744" s="226"/>
      <c r="KNT744" s="226"/>
      <c r="KNU744" s="226"/>
      <c r="KNV744" s="226"/>
      <c r="KNW744" s="226"/>
      <c r="KNX744" s="226"/>
      <c r="KNY744" s="226"/>
      <c r="KNZ744" s="226"/>
      <c r="KOA744" s="226"/>
      <c r="KOB744" s="226"/>
      <c r="KOC744" s="226"/>
      <c r="KOD744" s="226"/>
      <c r="KOE744" s="226"/>
      <c r="KOF744" s="226"/>
      <c r="KOG744" s="226"/>
      <c r="KOH744" s="226"/>
      <c r="KOI744" s="226"/>
      <c r="KOJ744" s="226"/>
      <c r="KOK744" s="226"/>
      <c r="KOL744" s="226"/>
      <c r="KOM744" s="226"/>
      <c r="KON744" s="226"/>
      <c r="KOO744" s="226"/>
      <c r="KOP744" s="226"/>
      <c r="KOQ744" s="226"/>
      <c r="KOR744" s="226"/>
      <c r="KOS744" s="226"/>
      <c r="KOT744" s="226"/>
      <c r="KOU744" s="226"/>
      <c r="KOV744" s="226"/>
      <c r="KOW744" s="226"/>
      <c r="KOX744" s="226"/>
      <c r="KOY744" s="226"/>
      <c r="KOZ744" s="226"/>
      <c r="KPA744" s="226"/>
      <c r="KPB744" s="226"/>
      <c r="KPC744" s="226"/>
      <c r="KPD744" s="226"/>
      <c r="KPE744" s="226"/>
      <c r="KPF744" s="226"/>
      <c r="KPG744" s="226"/>
      <c r="KPH744" s="226"/>
      <c r="KPI744" s="226"/>
      <c r="KPJ744" s="226"/>
      <c r="KPK744" s="226"/>
      <c r="KPL744" s="226"/>
      <c r="KPM744" s="226"/>
      <c r="KPN744" s="226"/>
      <c r="KPO744" s="226"/>
      <c r="KPP744" s="226"/>
      <c r="KPQ744" s="226"/>
      <c r="KPR744" s="226"/>
      <c r="KPS744" s="226"/>
      <c r="KPT744" s="226"/>
      <c r="KPU744" s="226"/>
      <c r="KPV744" s="226"/>
      <c r="KPW744" s="226"/>
      <c r="KPX744" s="226"/>
      <c r="KPY744" s="226"/>
      <c r="KPZ744" s="226"/>
      <c r="KQA744" s="226"/>
      <c r="KQB744" s="226"/>
      <c r="KQC744" s="226"/>
      <c r="KQD744" s="226"/>
      <c r="KQE744" s="226"/>
      <c r="KQF744" s="226"/>
      <c r="KQG744" s="226"/>
      <c r="KQH744" s="226"/>
      <c r="KQI744" s="226"/>
      <c r="KQJ744" s="226"/>
      <c r="KQK744" s="226"/>
      <c r="KQL744" s="226"/>
      <c r="KQM744" s="226"/>
      <c r="KQN744" s="226"/>
      <c r="KQO744" s="226"/>
      <c r="KQP744" s="226"/>
      <c r="KQQ744" s="226"/>
      <c r="KQR744" s="226"/>
      <c r="KQS744" s="226"/>
      <c r="KQT744" s="226"/>
      <c r="KQU744" s="226"/>
      <c r="KQV744" s="226"/>
      <c r="KQW744" s="226"/>
      <c r="KQX744" s="226"/>
      <c r="KQY744" s="226"/>
      <c r="KQZ744" s="226"/>
      <c r="KRA744" s="226"/>
      <c r="KRB744" s="226"/>
      <c r="KRC744" s="226"/>
      <c r="KRD744" s="226"/>
      <c r="KRE744" s="226"/>
      <c r="KRF744" s="226"/>
      <c r="KRG744" s="226"/>
      <c r="KRH744" s="226"/>
      <c r="KRI744" s="226"/>
      <c r="KRJ744" s="226"/>
      <c r="KRK744" s="226"/>
      <c r="KRL744" s="226"/>
      <c r="KRM744" s="226"/>
      <c r="KRN744" s="226"/>
      <c r="KRO744" s="226"/>
      <c r="KRP744" s="226"/>
      <c r="KRQ744" s="226"/>
      <c r="KRR744" s="226"/>
      <c r="KRS744" s="226"/>
      <c r="KRT744" s="226"/>
      <c r="KRU744" s="226"/>
      <c r="KRV744" s="226"/>
      <c r="KRW744" s="226"/>
      <c r="KRX744" s="226"/>
      <c r="KRY744" s="226"/>
      <c r="KRZ744" s="226"/>
      <c r="KSA744" s="226"/>
      <c r="KSB744" s="226"/>
      <c r="KSC744" s="226"/>
      <c r="KSD744" s="226"/>
      <c r="KSE744" s="226"/>
      <c r="KSF744" s="226"/>
      <c r="KSG744" s="226"/>
      <c r="KSH744" s="226"/>
      <c r="KSI744" s="226"/>
      <c r="KSJ744" s="226"/>
      <c r="KSK744" s="226"/>
      <c r="KSL744" s="226"/>
      <c r="KSM744" s="226"/>
      <c r="KSN744" s="226"/>
      <c r="KSO744" s="226"/>
      <c r="KSP744" s="226"/>
      <c r="KSQ744" s="226"/>
      <c r="KSR744" s="226"/>
      <c r="KSS744" s="226"/>
      <c r="KST744" s="226"/>
      <c r="KSU744" s="226"/>
      <c r="KSV744" s="226"/>
      <c r="KSW744" s="226"/>
      <c r="KSX744" s="226"/>
      <c r="KSY744" s="226"/>
      <c r="KSZ744" s="226"/>
      <c r="KTA744" s="226"/>
      <c r="KTB744" s="226"/>
      <c r="KTC744" s="226"/>
      <c r="KTD744" s="226"/>
      <c r="KTE744" s="226"/>
      <c r="KTF744" s="226"/>
      <c r="KTG744" s="226"/>
      <c r="KTH744" s="226"/>
      <c r="KTI744" s="226"/>
      <c r="KTJ744" s="226"/>
      <c r="KTK744" s="226"/>
      <c r="KTL744" s="226"/>
      <c r="KTM744" s="226"/>
      <c r="KTN744" s="226"/>
      <c r="KTO744" s="226"/>
      <c r="KTP744" s="226"/>
      <c r="KTQ744" s="226"/>
      <c r="KTR744" s="226"/>
      <c r="KTS744" s="226"/>
      <c r="KTT744" s="226"/>
      <c r="KTU744" s="226"/>
      <c r="KTV744" s="226"/>
      <c r="KTW744" s="226"/>
      <c r="KTX744" s="226"/>
      <c r="KTY744" s="226"/>
      <c r="KTZ744" s="226"/>
      <c r="KUA744" s="226"/>
      <c r="KUB744" s="226"/>
      <c r="KUC744" s="226"/>
      <c r="KUD744" s="226"/>
      <c r="KUE744" s="226"/>
      <c r="KUF744" s="226"/>
      <c r="KUG744" s="226"/>
      <c r="KUH744" s="226"/>
      <c r="KUI744" s="226"/>
      <c r="KUJ744" s="226"/>
      <c r="KUK744" s="226"/>
      <c r="KUL744" s="226"/>
      <c r="KUM744" s="226"/>
      <c r="KUN744" s="226"/>
      <c r="KUO744" s="226"/>
      <c r="KUP744" s="226"/>
      <c r="KUQ744" s="226"/>
      <c r="KUR744" s="226"/>
      <c r="KUS744" s="226"/>
      <c r="KUT744" s="226"/>
      <c r="KUU744" s="226"/>
      <c r="KUV744" s="226"/>
      <c r="KUW744" s="226"/>
      <c r="KUX744" s="226"/>
      <c r="KUY744" s="226"/>
      <c r="KUZ744" s="226"/>
      <c r="KVA744" s="226"/>
      <c r="KVB744" s="226"/>
      <c r="KVC744" s="226"/>
      <c r="KVD744" s="226"/>
      <c r="KVE744" s="226"/>
      <c r="KVF744" s="226"/>
      <c r="KVG744" s="226"/>
      <c r="KVH744" s="226"/>
      <c r="KVI744" s="226"/>
      <c r="KVJ744" s="226"/>
      <c r="KVK744" s="226"/>
      <c r="KVL744" s="226"/>
      <c r="KVM744" s="226"/>
      <c r="KVN744" s="226"/>
      <c r="KVO744" s="226"/>
      <c r="KVP744" s="226"/>
      <c r="KVQ744" s="226"/>
      <c r="KVR744" s="226"/>
      <c r="KVS744" s="226"/>
      <c r="KVT744" s="226"/>
      <c r="KVU744" s="226"/>
      <c r="KVV744" s="226"/>
      <c r="KVW744" s="226"/>
      <c r="KVX744" s="226"/>
      <c r="KVY744" s="226"/>
      <c r="KVZ744" s="226"/>
      <c r="KWA744" s="226"/>
      <c r="KWB744" s="226"/>
      <c r="KWC744" s="226"/>
      <c r="KWD744" s="226"/>
      <c r="KWE744" s="226"/>
      <c r="KWF744" s="226"/>
      <c r="KWG744" s="226"/>
      <c r="KWH744" s="226"/>
      <c r="KWI744" s="226"/>
      <c r="KWJ744" s="226"/>
      <c r="KWK744" s="226"/>
      <c r="KWL744" s="226"/>
      <c r="KWM744" s="226"/>
      <c r="KWN744" s="226"/>
      <c r="KWO744" s="226"/>
      <c r="KWP744" s="226"/>
      <c r="KWQ744" s="226"/>
      <c r="KWR744" s="226"/>
      <c r="KWS744" s="226"/>
      <c r="KWT744" s="226"/>
      <c r="KWU744" s="226"/>
      <c r="KWV744" s="226"/>
      <c r="KWW744" s="226"/>
      <c r="KWX744" s="226"/>
      <c r="KWY744" s="226"/>
      <c r="KWZ744" s="226"/>
      <c r="KXA744" s="226"/>
      <c r="KXB744" s="226"/>
      <c r="KXC744" s="226"/>
      <c r="KXD744" s="226"/>
      <c r="KXE744" s="226"/>
      <c r="KXF744" s="226"/>
      <c r="KXG744" s="226"/>
      <c r="KXH744" s="226"/>
      <c r="KXI744" s="226"/>
      <c r="KXJ744" s="226"/>
      <c r="KXK744" s="226"/>
      <c r="KXL744" s="226"/>
      <c r="KXM744" s="226"/>
      <c r="KXN744" s="226"/>
      <c r="KXO744" s="226"/>
      <c r="KXP744" s="226"/>
      <c r="KXQ744" s="226"/>
      <c r="KXR744" s="226"/>
      <c r="KXS744" s="226"/>
      <c r="KXT744" s="226"/>
      <c r="KXU744" s="226"/>
      <c r="KXV744" s="226"/>
      <c r="KXW744" s="226"/>
      <c r="KXX744" s="226"/>
      <c r="KXY744" s="226"/>
      <c r="KXZ744" s="226"/>
      <c r="KYA744" s="226"/>
      <c r="KYB744" s="226"/>
      <c r="KYC744" s="226"/>
      <c r="KYD744" s="226"/>
      <c r="KYE744" s="226"/>
      <c r="KYF744" s="226"/>
      <c r="KYG744" s="226"/>
      <c r="KYH744" s="226"/>
      <c r="KYI744" s="226"/>
      <c r="KYJ744" s="226"/>
      <c r="KYK744" s="226"/>
      <c r="KYL744" s="226"/>
      <c r="KYM744" s="226"/>
      <c r="KYN744" s="226"/>
      <c r="KYO744" s="226"/>
      <c r="KYP744" s="226"/>
      <c r="KYQ744" s="226"/>
      <c r="KYR744" s="226"/>
      <c r="KYS744" s="226"/>
      <c r="KYT744" s="226"/>
      <c r="KYU744" s="226"/>
      <c r="KYV744" s="226"/>
      <c r="KYW744" s="226"/>
      <c r="KYX744" s="226"/>
      <c r="KYY744" s="226"/>
      <c r="KYZ744" s="226"/>
      <c r="KZA744" s="226"/>
      <c r="KZB744" s="226"/>
      <c r="KZC744" s="226"/>
      <c r="KZD744" s="226"/>
      <c r="KZE744" s="226"/>
      <c r="KZF744" s="226"/>
      <c r="KZG744" s="226"/>
      <c r="KZH744" s="226"/>
      <c r="KZI744" s="226"/>
      <c r="KZJ744" s="226"/>
      <c r="KZK744" s="226"/>
      <c r="KZL744" s="226"/>
      <c r="KZM744" s="226"/>
      <c r="KZN744" s="226"/>
      <c r="KZO744" s="226"/>
      <c r="KZP744" s="226"/>
      <c r="KZQ744" s="226"/>
      <c r="KZR744" s="226"/>
      <c r="KZS744" s="226"/>
      <c r="KZT744" s="226"/>
      <c r="KZU744" s="226"/>
      <c r="KZV744" s="226"/>
      <c r="KZW744" s="226"/>
      <c r="KZX744" s="226"/>
      <c r="KZY744" s="226"/>
      <c r="KZZ744" s="226"/>
      <c r="LAA744" s="226"/>
      <c r="LAB744" s="226"/>
      <c r="LAC744" s="226"/>
      <c r="LAD744" s="226"/>
      <c r="LAE744" s="226"/>
      <c r="LAF744" s="226"/>
      <c r="LAG744" s="226"/>
      <c r="LAH744" s="226"/>
      <c r="LAI744" s="226"/>
      <c r="LAJ744" s="226"/>
      <c r="LAK744" s="226"/>
      <c r="LAL744" s="226"/>
      <c r="LAM744" s="226"/>
      <c r="LAN744" s="226"/>
      <c r="LAO744" s="226"/>
      <c r="LAP744" s="226"/>
      <c r="LAQ744" s="226"/>
      <c r="LAR744" s="226"/>
      <c r="LAS744" s="226"/>
      <c r="LAT744" s="226"/>
      <c r="LAU744" s="226"/>
      <c r="LAV744" s="226"/>
      <c r="LAW744" s="226"/>
      <c r="LAX744" s="226"/>
      <c r="LAY744" s="226"/>
      <c r="LAZ744" s="226"/>
      <c r="LBA744" s="226"/>
      <c r="LBB744" s="226"/>
      <c r="LBC744" s="226"/>
      <c r="LBD744" s="226"/>
      <c r="LBE744" s="226"/>
      <c r="LBF744" s="226"/>
      <c r="LBG744" s="226"/>
      <c r="LBH744" s="226"/>
      <c r="LBI744" s="226"/>
      <c r="LBJ744" s="226"/>
      <c r="LBK744" s="226"/>
      <c r="LBL744" s="226"/>
      <c r="LBM744" s="226"/>
      <c r="LBN744" s="226"/>
      <c r="LBO744" s="226"/>
      <c r="LBP744" s="226"/>
      <c r="LBQ744" s="226"/>
      <c r="LBR744" s="226"/>
      <c r="LBS744" s="226"/>
      <c r="LBT744" s="226"/>
      <c r="LBU744" s="226"/>
      <c r="LBV744" s="226"/>
      <c r="LBW744" s="226"/>
      <c r="LBX744" s="226"/>
      <c r="LBY744" s="226"/>
      <c r="LBZ744" s="226"/>
      <c r="LCA744" s="226"/>
      <c r="LCB744" s="226"/>
      <c r="LCC744" s="226"/>
      <c r="LCD744" s="226"/>
      <c r="LCE744" s="226"/>
      <c r="LCF744" s="226"/>
      <c r="LCG744" s="226"/>
      <c r="LCH744" s="226"/>
      <c r="LCI744" s="226"/>
      <c r="LCJ744" s="226"/>
      <c r="LCK744" s="226"/>
      <c r="LCL744" s="226"/>
      <c r="LCM744" s="226"/>
      <c r="LCN744" s="226"/>
      <c r="LCO744" s="226"/>
      <c r="LCP744" s="226"/>
      <c r="LCQ744" s="226"/>
      <c r="LCR744" s="226"/>
      <c r="LCS744" s="226"/>
      <c r="LCT744" s="226"/>
      <c r="LCU744" s="226"/>
      <c r="LCV744" s="226"/>
      <c r="LCW744" s="226"/>
      <c r="LCX744" s="226"/>
      <c r="LCY744" s="226"/>
      <c r="LCZ744" s="226"/>
      <c r="LDA744" s="226"/>
      <c r="LDB744" s="226"/>
      <c r="LDC744" s="226"/>
      <c r="LDD744" s="226"/>
      <c r="LDE744" s="226"/>
      <c r="LDF744" s="226"/>
      <c r="LDG744" s="226"/>
      <c r="LDH744" s="226"/>
      <c r="LDI744" s="226"/>
      <c r="LDJ744" s="226"/>
      <c r="LDK744" s="226"/>
      <c r="LDL744" s="226"/>
      <c r="LDM744" s="226"/>
      <c r="LDN744" s="226"/>
      <c r="LDO744" s="226"/>
      <c r="LDP744" s="226"/>
      <c r="LDQ744" s="226"/>
      <c r="LDR744" s="226"/>
      <c r="LDS744" s="226"/>
      <c r="LDT744" s="226"/>
      <c r="LDU744" s="226"/>
      <c r="LDV744" s="226"/>
      <c r="LDW744" s="226"/>
      <c r="LDX744" s="226"/>
      <c r="LDY744" s="226"/>
      <c r="LDZ744" s="226"/>
      <c r="LEA744" s="226"/>
      <c r="LEB744" s="226"/>
      <c r="LEC744" s="226"/>
      <c r="LED744" s="226"/>
      <c r="LEE744" s="226"/>
      <c r="LEF744" s="226"/>
      <c r="LEG744" s="226"/>
      <c r="LEH744" s="226"/>
      <c r="LEI744" s="226"/>
      <c r="LEJ744" s="226"/>
      <c r="LEK744" s="226"/>
      <c r="LEL744" s="226"/>
      <c r="LEM744" s="226"/>
      <c r="LEN744" s="226"/>
      <c r="LEO744" s="226"/>
      <c r="LEP744" s="226"/>
      <c r="LEQ744" s="226"/>
      <c r="LER744" s="226"/>
      <c r="LES744" s="226"/>
      <c r="LET744" s="226"/>
      <c r="LEU744" s="226"/>
      <c r="LEV744" s="226"/>
      <c r="LEW744" s="226"/>
      <c r="LEX744" s="226"/>
      <c r="LEY744" s="226"/>
      <c r="LEZ744" s="226"/>
      <c r="LFA744" s="226"/>
      <c r="LFB744" s="226"/>
      <c r="LFC744" s="226"/>
      <c r="LFD744" s="226"/>
      <c r="LFE744" s="226"/>
      <c r="LFF744" s="226"/>
      <c r="LFG744" s="226"/>
      <c r="LFH744" s="226"/>
      <c r="LFI744" s="226"/>
      <c r="LFJ744" s="226"/>
      <c r="LFK744" s="226"/>
      <c r="LFL744" s="226"/>
      <c r="LFM744" s="226"/>
      <c r="LFN744" s="226"/>
      <c r="LFO744" s="226"/>
      <c r="LFP744" s="226"/>
      <c r="LFQ744" s="226"/>
      <c r="LFR744" s="226"/>
      <c r="LFS744" s="226"/>
      <c r="LFT744" s="226"/>
      <c r="LFU744" s="226"/>
      <c r="LFV744" s="226"/>
      <c r="LFW744" s="226"/>
      <c r="LFX744" s="226"/>
      <c r="LFY744" s="226"/>
      <c r="LFZ744" s="226"/>
      <c r="LGA744" s="226"/>
      <c r="LGB744" s="226"/>
      <c r="LGC744" s="226"/>
      <c r="LGD744" s="226"/>
      <c r="LGE744" s="226"/>
      <c r="LGF744" s="226"/>
      <c r="LGG744" s="226"/>
      <c r="LGH744" s="226"/>
      <c r="LGI744" s="226"/>
      <c r="LGJ744" s="226"/>
      <c r="LGK744" s="226"/>
      <c r="LGL744" s="226"/>
      <c r="LGM744" s="226"/>
      <c r="LGN744" s="226"/>
      <c r="LGO744" s="226"/>
      <c r="LGP744" s="226"/>
      <c r="LGQ744" s="226"/>
      <c r="LGR744" s="226"/>
      <c r="LGS744" s="226"/>
      <c r="LGT744" s="226"/>
      <c r="LGU744" s="226"/>
      <c r="LGV744" s="226"/>
      <c r="LGW744" s="226"/>
      <c r="LGX744" s="226"/>
      <c r="LGY744" s="226"/>
      <c r="LGZ744" s="226"/>
      <c r="LHA744" s="226"/>
      <c r="LHB744" s="226"/>
      <c r="LHC744" s="226"/>
      <c r="LHD744" s="226"/>
      <c r="LHE744" s="226"/>
      <c r="LHF744" s="226"/>
      <c r="LHG744" s="226"/>
      <c r="LHH744" s="226"/>
      <c r="LHI744" s="226"/>
      <c r="LHJ744" s="226"/>
      <c r="LHK744" s="226"/>
      <c r="LHL744" s="226"/>
      <c r="LHM744" s="226"/>
      <c r="LHN744" s="226"/>
      <c r="LHO744" s="226"/>
      <c r="LHP744" s="226"/>
      <c r="LHQ744" s="226"/>
      <c r="LHR744" s="226"/>
      <c r="LHS744" s="226"/>
      <c r="LHT744" s="226"/>
      <c r="LHU744" s="226"/>
      <c r="LHV744" s="226"/>
      <c r="LHW744" s="226"/>
      <c r="LHX744" s="226"/>
      <c r="LHY744" s="226"/>
      <c r="LHZ744" s="226"/>
      <c r="LIA744" s="226"/>
      <c r="LIB744" s="226"/>
      <c r="LIC744" s="226"/>
      <c r="LID744" s="226"/>
      <c r="LIE744" s="226"/>
      <c r="LIF744" s="226"/>
      <c r="LIG744" s="226"/>
      <c r="LIH744" s="226"/>
      <c r="LII744" s="226"/>
      <c r="LIJ744" s="226"/>
      <c r="LIK744" s="226"/>
      <c r="LIL744" s="226"/>
      <c r="LIM744" s="226"/>
      <c r="LIN744" s="226"/>
      <c r="LIO744" s="226"/>
      <c r="LIP744" s="226"/>
      <c r="LIQ744" s="226"/>
      <c r="LIR744" s="226"/>
      <c r="LIS744" s="226"/>
      <c r="LIT744" s="226"/>
      <c r="LIU744" s="226"/>
      <c r="LIV744" s="226"/>
      <c r="LIW744" s="226"/>
      <c r="LIX744" s="226"/>
      <c r="LIY744" s="226"/>
      <c r="LIZ744" s="226"/>
      <c r="LJA744" s="226"/>
      <c r="LJB744" s="226"/>
      <c r="LJC744" s="226"/>
      <c r="LJD744" s="226"/>
      <c r="LJE744" s="226"/>
      <c r="LJF744" s="226"/>
      <c r="LJG744" s="226"/>
      <c r="LJH744" s="226"/>
      <c r="LJI744" s="226"/>
      <c r="LJJ744" s="226"/>
      <c r="LJK744" s="226"/>
      <c r="LJL744" s="226"/>
      <c r="LJM744" s="226"/>
      <c r="LJN744" s="226"/>
      <c r="LJO744" s="226"/>
      <c r="LJP744" s="226"/>
      <c r="LJQ744" s="226"/>
      <c r="LJR744" s="226"/>
      <c r="LJS744" s="226"/>
      <c r="LJT744" s="226"/>
      <c r="LJU744" s="226"/>
      <c r="LJV744" s="226"/>
      <c r="LJW744" s="226"/>
      <c r="LJX744" s="226"/>
      <c r="LJY744" s="226"/>
      <c r="LJZ744" s="226"/>
      <c r="LKA744" s="226"/>
      <c r="LKB744" s="226"/>
      <c r="LKC744" s="226"/>
      <c r="LKD744" s="226"/>
      <c r="LKE744" s="226"/>
      <c r="LKF744" s="226"/>
      <c r="LKG744" s="226"/>
      <c r="LKH744" s="226"/>
      <c r="LKI744" s="226"/>
      <c r="LKJ744" s="226"/>
      <c r="LKK744" s="226"/>
      <c r="LKL744" s="226"/>
      <c r="LKM744" s="226"/>
      <c r="LKN744" s="226"/>
      <c r="LKO744" s="226"/>
      <c r="LKP744" s="226"/>
      <c r="LKQ744" s="226"/>
      <c r="LKR744" s="226"/>
      <c r="LKS744" s="226"/>
      <c r="LKT744" s="226"/>
      <c r="LKU744" s="226"/>
      <c r="LKV744" s="226"/>
      <c r="LKW744" s="226"/>
      <c r="LKX744" s="226"/>
      <c r="LKY744" s="226"/>
      <c r="LKZ744" s="226"/>
      <c r="LLA744" s="226"/>
      <c r="LLB744" s="226"/>
      <c r="LLC744" s="226"/>
      <c r="LLD744" s="226"/>
      <c r="LLE744" s="226"/>
      <c r="LLF744" s="226"/>
      <c r="LLG744" s="226"/>
      <c r="LLH744" s="226"/>
      <c r="LLI744" s="226"/>
      <c r="LLJ744" s="226"/>
      <c r="LLK744" s="226"/>
      <c r="LLL744" s="226"/>
      <c r="LLM744" s="226"/>
      <c r="LLN744" s="226"/>
      <c r="LLO744" s="226"/>
      <c r="LLP744" s="226"/>
      <c r="LLQ744" s="226"/>
      <c r="LLR744" s="226"/>
      <c r="LLS744" s="226"/>
      <c r="LLT744" s="226"/>
      <c r="LLU744" s="226"/>
      <c r="LLV744" s="226"/>
      <c r="LLW744" s="226"/>
      <c r="LLX744" s="226"/>
      <c r="LLY744" s="226"/>
      <c r="LLZ744" s="226"/>
      <c r="LMA744" s="226"/>
      <c r="LMB744" s="226"/>
      <c r="LMC744" s="226"/>
      <c r="LMD744" s="226"/>
      <c r="LME744" s="226"/>
      <c r="LMF744" s="226"/>
      <c r="LMG744" s="226"/>
      <c r="LMH744" s="226"/>
      <c r="LMI744" s="226"/>
      <c r="LMJ744" s="226"/>
      <c r="LMK744" s="226"/>
      <c r="LML744" s="226"/>
      <c r="LMM744" s="226"/>
      <c r="LMN744" s="226"/>
      <c r="LMO744" s="226"/>
      <c r="LMP744" s="226"/>
      <c r="LMQ744" s="226"/>
      <c r="LMR744" s="226"/>
      <c r="LMS744" s="226"/>
      <c r="LMT744" s="226"/>
      <c r="LMU744" s="226"/>
      <c r="LMV744" s="226"/>
      <c r="LMW744" s="226"/>
      <c r="LMX744" s="226"/>
      <c r="LMY744" s="226"/>
      <c r="LMZ744" s="226"/>
      <c r="LNA744" s="226"/>
      <c r="LNB744" s="226"/>
      <c r="LNC744" s="226"/>
      <c r="LND744" s="226"/>
      <c r="LNE744" s="226"/>
      <c r="LNF744" s="226"/>
      <c r="LNG744" s="226"/>
      <c r="LNH744" s="226"/>
      <c r="LNI744" s="226"/>
      <c r="LNJ744" s="226"/>
      <c r="LNK744" s="226"/>
      <c r="LNL744" s="226"/>
      <c r="LNM744" s="226"/>
      <c r="LNN744" s="226"/>
      <c r="LNO744" s="226"/>
      <c r="LNP744" s="226"/>
      <c r="LNQ744" s="226"/>
      <c r="LNR744" s="226"/>
      <c r="LNS744" s="226"/>
      <c r="LNT744" s="226"/>
      <c r="LNU744" s="226"/>
      <c r="LNV744" s="226"/>
      <c r="LNW744" s="226"/>
      <c r="LNX744" s="226"/>
      <c r="LNY744" s="226"/>
      <c r="LNZ744" s="226"/>
      <c r="LOA744" s="226"/>
      <c r="LOB744" s="226"/>
      <c r="LOC744" s="226"/>
      <c r="LOD744" s="226"/>
      <c r="LOE744" s="226"/>
      <c r="LOF744" s="226"/>
      <c r="LOG744" s="226"/>
      <c r="LOH744" s="226"/>
      <c r="LOI744" s="226"/>
      <c r="LOJ744" s="226"/>
      <c r="LOK744" s="226"/>
      <c r="LOL744" s="226"/>
      <c r="LOM744" s="226"/>
      <c r="LON744" s="226"/>
      <c r="LOO744" s="226"/>
      <c r="LOP744" s="226"/>
      <c r="LOQ744" s="226"/>
      <c r="LOR744" s="226"/>
      <c r="LOS744" s="226"/>
      <c r="LOT744" s="226"/>
      <c r="LOU744" s="226"/>
      <c r="LOV744" s="226"/>
      <c r="LOW744" s="226"/>
      <c r="LOX744" s="226"/>
      <c r="LOY744" s="226"/>
      <c r="LOZ744" s="226"/>
      <c r="LPA744" s="226"/>
      <c r="LPB744" s="226"/>
      <c r="LPC744" s="226"/>
      <c r="LPD744" s="226"/>
      <c r="LPE744" s="226"/>
      <c r="LPF744" s="226"/>
      <c r="LPG744" s="226"/>
      <c r="LPH744" s="226"/>
      <c r="LPI744" s="226"/>
      <c r="LPJ744" s="226"/>
      <c r="LPK744" s="226"/>
      <c r="LPL744" s="226"/>
      <c r="LPM744" s="226"/>
      <c r="LPN744" s="226"/>
      <c r="LPO744" s="226"/>
      <c r="LPP744" s="226"/>
      <c r="LPQ744" s="226"/>
      <c r="LPR744" s="226"/>
      <c r="LPS744" s="226"/>
      <c r="LPT744" s="226"/>
      <c r="LPU744" s="226"/>
      <c r="LPV744" s="226"/>
      <c r="LPW744" s="226"/>
      <c r="LPX744" s="226"/>
      <c r="LPY744" s="226"/>
      <c r="LPZ744" s="226"/>
      <c r="LQA744" s="226"/>
      <c r="LQB744" s="226"/>
      <c r="LQC744" s="226"/>
      <c r="LQD744" s="226"/>
      <c r="LQE744" s="226"/>
      <c r="LQF744" s="226"/>
      <c r="LQG744" s="226"/>
      <c r="LQH744" s="226"/>
      <c r="LQI744" s="226"/>
      <c r="LQJ744" s="226"/>
      <c r="LQK744" s="226"/>
      <c r="LQL744" s="226"/>
      <c r="LQM744" s="226"/>
      <c r="LQN744" s="226"/>
      <c r="LQO744" s="226"/>
      <c r="LQP744" s="226"/>
      <c r="LQQ744" s="226"/>
      <c r="LQR744" s="226"/>
      <c r="LQS744" s="226"/>
      <c r="LQT744" s="226"/>
      <c r="LQU744" s="226"/>
      <c r="LQV744" s="226"/>
      <c r="LQW744" s="226"/>
      <c r="LQX744" s="226"/>
      <c r="LQY744" s="226"/>
      <c r="LQZ744" s="226"/>
      <c r="LRA744" s="226"/>
      <c r="LRB744" s="226"/>
      <c r="LRC744" s="226"/>
      <c r="LRD744" s="226"/>
      <c r="LRE744" s="226"/>
      <c r="LRF744" s="226"/>
      <c r="LRG744" s="226"/>
      <c r="LRH744" s="226"/>
      <c r="LRI744" s="226"/>
      <c r="LRJ744" s="226"/>
      <c r="LRK744" s="226"/>
      <c r="LRL744" s="226"/>
      <c r="LRM744" s="226"/>
      <c r="LRN744" s="226"/>
      <c r="LRO744" s="226"/>
      <c r="LRP744" s="226"/>
      <c r="LRQ744" s="226"/>
      <c r="LRR744" s="226"/>
      <c r="LRS744" s="226"/>
      <c r="LRT744" s="226"/>
      <c r="LRU744" s="226"/>
      <c r="LRV744" s="226"/>
      <c r="LRW744" s="226"/>
      <c r="LRX744" s="226"/>
      <c r="LRY744" s="226"/>
      <c r="LRZ744" s="226"/>
      <c r="LSA744" s="226"/>
      <c r="LSB744" s="226"/>
      <c r="LSC744" s="226"/>
      <c r="LSD744" s="226"/>
      <c r="LSE744" s="226"/>
      <c r="LSF744" s="226"/>
      <c r="LSG744" s="226"/>
      <c r="LSH744" s="226"/>
      <c r="LSI744" s="226"/>
      <c r="LSJ744" s="226"/>
      <c r="LSK744" s="226"/>
      <c r="LSL744" s="226"/>
      <c r="LSM744" s="226"/>
      <c r="LSN744" s="226"/>
      <c r="LSO744" s="226"/>
      <c r="LSP744" s="226"/>
      <c r="LSQ744" s="226"/>
      <c r="LSR744" s="226"/>
      <c r="LSS744" s="226"/>
      <c r="LST744" s="226"/>
      <c r="LSU744" s="226"/>
      <c r="LSV744" s="226"/>
      <c r="LSW744" s="226"/>
      <c r="LSX744" s="226"/>
      <c r="LSY744" s="226"/>
      <c r="LSZ744" s="226"/>
      <c r="LTA744" s="226"/>
      <c r="LTB744" s="226"/>
      <c r="LTC744" s="226"/>
      <c r="LTD744" s="226"/>
      <c r="LTE744" s="226"/>
      <c r="LTF744" s="226"/>
      <c r="LTG744" s="226"/>
      <c r="LTH744" s="226"/>
      <c r="LTI744" s="226"/>
      <c r="LTJ744" s="226"/>
      <c r="LTK744" s="226"/>
      <c r="LTL744" s="226"/>
      <c r="LTM744" s="226"/>
      <c r="LTN744" s="226"/>
      <c r="LTO744" s="226"/>
      <c r="LTP744" s="226"/>
      <c r="LTQ744" s="226"/>
      <c r="LTR744" s="226"/>
      <c r="LTS744" s="226"/>
      <c r="LTT744" s="226"/>
      <c r="LTU744" s="226"/>
      <c r="LTV744" s="226"/>
      <c r="LTW744" s="226"/>
      <c r="LTX744" s="226"/>
      <c r="LTY744" s="226"/>
      <c r="LTZ744" s="226"/>
      <c r="LUA744" s="226"/>
      <c r="LUB744" s="226"/>
      <c r="LUC744" s="226"/>
      <c r="LUD744" s="226"/>
      <c r="LUE744" s="226"/>
      <c r="LUF744" s="226"/>
      <c r="LUG744" s="226"/>
      <c r="LUH744" s="226"/>
      <c r="LUI744" s="226"/>
      <c r="LUJ744" s="226"/>
      <c r="LUK744" s="226"/>
      <c r="LUL744" s="226"/>
      <c r="LUM744" s="226"/>
      <c r="LUN744" s="226"/>
      <c r="LUO744" s="226"/>
      <c r="LUP744" s="226"/>
      <c r="LUQ744" s="226"/>
      <c r="LUR744" s="226"/>
      <c r="LUS744" s="226"/>
      <c r="LUT744" s="226"/>
      <c r="LUU744" s="226"/>
      <c r="LUV744" s="226"/>
      <c r="LUW744" s="226"/>
      <c r="LUX744" s="226"/>
      <c r="LUY744" s="226"/>
      <c r="LUZ744" s="226"/>
      <c r="LVA744" s="226"/>
      <c r="LVB744" s="226"/>
      <c r="LVC744" s="226"/>
      <c r="LVD744" s="226"/>
      <c r="LVE744" s="226"/>
      <c r="LVF744" s="226"/>
      <c r="LVG744" s="226"/>
      <c r="LVH744" s="226"/>
      <c r="LVI744" s="226"/>
      <c r="LVJ744" s="226"/>
      <c r="LVK744" s="226"/>
      <c r="LVL744" s="226"/>
      <c r="LVM744" s="226"/>
      <c r="LVN744" s="226"/>
      <c r="LVO744" s="226"/>
      <c r="LVP744" s="226"/>
      <c r="LVQ744" s="226"/>
      <c r="LVR744" s="226"/>
      <c r="LVS744" s="226"/>
      <c r="LVT744" s="226"/>
      <c r="LVU744" s="226"/>
      <c r="LVV744" s="226"/>
      <c r="LVW744" s="226"/>
      <c r="LVX744" s="226"/>
      <c r="LVY744" s="226"/>
      <c r="LVZ744" s="226"/>
      <c r="LWA744" s="226"/>
      <c r="LWB744" s="226"/>
      <c r="LWC744" s="226"/>
      <c r="LWD744" s="226"/>
      <c r="LWE744" s="226"/>
      <c r="LWF744" s="226"/>
      <c r="LWG744" s="226"/>
      <c r="LWH744" s="226"/>
      <c r="LWI744" s="226"/>
      <c r="LWJ744" s="226"/>
      <c r="LWK744" s="226"/>
      <c r="LWL744" s="226"/>
      <c r="LWM744" s="226"/>
      <c r="LWN744" s="226"/>
      <c r="LWO744" s="226"/>
      <c r="LWP744" s="226"/>
      <c r="LWQ744" s="226"/>
      <c r="LWR744" s="226"/>
      <c r="LWS744" s="226"/>
      <c r="LWT744" s="226"/>
      <c r="LWU744" s="226"/>
      <c r="LWV744" s="226"/>
      <c r="LWW744" s="226"/>
      <c r="LWX744" s="226"/>
      <c r="LWY744" s="226"/>
      <c r="LWZ744" s="226"/>
      <c r="LXA744" s="226"/>
      <c r="LXB744" s="226"/>
      <c r="LXC744" s="226"/>
      <c r="LXD744" s="226"/>
      <c r="LXE744" s="226"/>
      <c r="LXF744" s="226"/>
      <c r="LXG744" s="226"/>
      <c r="LXH744" s="226"/>
      <c r="LXI744" s="226"/>
      <c r="LXJ744" s="226"/>
      <c r="LXK744" s="226"/>
      <c r="LXL744" s="226"/>
      <c r="LXM744" s="226"/>
      <c r="LXN744" s="226"/>
      <c r="LXO744" s="226"/>
      <c r="LXP744" s="226"/>
      <c r="LXQ744" s="226"/>
      <c r="LXR744" s="226"/>
      <c r="LXS744" s="226"/>
      <c r="LXT744" s="226"/>
      <c r="LXU744" s="226"/>
      <c r="LXV744" s="226"/>
      <c r="LXW744" s="226"/>
      <c r="LXX744" s="226"/>
      <c r="LXY744" s="226"/>
      <c r="LXZ744" s="226"/>
      <c r="LYA744" s="226"/>
      <c r="LYB744" s="226"/>
      <c r="LYC744" s="226"/>
      <c r="LYD744" s="226"/>
      <c r="LYE744" s="226"/>
      <c r="LYF744" s="226"/>
      <c r="LYG744" s="226"/>
      <c r="LYH744" s="226"/>
      <c r="LYI744" s="226"/>
      <c r="LYJ744" s="226"/>
      <c r="LYK744" s="226"/>
      <c r="LYL744" s="226"/>
      <c r="LYM744" s="226"/>
      <c r="LYN744" s="226"/>
      <c r="LYO744" s="226"/>
      <c r="LYP744" s="226"/>
      <c r="LYQ744" s="226"/>
      <c r="LYR744" s="226"/>
      <c r="LYS744" s="226"/>
      <c r="LYT744" s="226"/>
      <c r="LYU744" s="226"/>
      <c r="LYV744" s="226"/>
      <c r="LYW744" s="226"/>
      <c r="LYX744" s="226"/>
      <c r="LYY744" s="226"/>
      <c r="LYZ744" s="226"/>
      <c r="LZA744" s="226"/>
      <c r="LZB744" s="226"/>
      <c r="LZC744" s="226"/>
      <c r="LZD744" s="226"/>
      <c r="LZE744" s="226"/>
      <c r="LZF744" s="226"/>
      <c r="LZG744" s="226"/>
      <c r="LZH744" s="226"/>
      <c r="LZI744" s="226"/>
      <c r="LZJ744" s="226"/>
      <c r="LZK744" s="226"/>
      <c r="LZL744" s="226"/>
      <c r="LZM744" s="226"/>
      <c r="LZN744" s="226"/>
      <c r="LZO744" s="226"/>
      <c r="LZP744" s="226"/>
      <c r="LZQ744" s="226"/>
      <c r="LZR744" s="226"/>
      <c r="LZS744" s="226"/>
      <c r="LZT744" s="226"/>
      <c r="LZU744" s="226"/>
      <c r="LZV744" s="226"/>
      <c r="LZW744" s="226"/>
      <c r="LZX744" s="226"/>
      <c r="LZY744" s="226"/>
      <c r="LZZ744" s="226"/>
      <c r="MAA744" s="226"/>
      <c r="MAB744" s="226"/>
      <c r="MAC744" s="226"/>
      <c r="MAD744" s="226"/>
      <c r="MAE744" s="226"/>
      <c r="MAF744" s="226"/>
      <c r="MAG744" s="226"/>
      <c r="MAH744" s="226"/>
      <c r="MAI744" s="226"/>
      <c r="MAJ744" s="226"/>
      <c r="MAK744" s="226"/>
      <c r="MAL744" s="226"/>
      <c r="MAM744" s="226"/>
      <c r="MAN744" s="226"/>
      <c r="MAO744" s="226"/>
      <c r="MAP744" s="226"/>
      <c r="MAQ744" s="226"/>
      <c r="MAR744" s="226"/>
      <c r="MAS744" s="226"/>
      <c r="MAT744" s="226"/>
      <c r="MAU744" s="226"/>
      <c r="MAV744" s="226"/>
      <c r="MAW744" s="226"/>
      <c r="MAX744" s="226"/>
      <c r="MAY744" s="226"/>
      <c r="MAZ744" s="226"/>
      <c r="MBA744" s="226"/>
      <c r="MBB744" s="226"/>
      <c r="MBC744" s="226"/>
      <c r="MBD744" s="226"/>
      <c r="MBE744" s="226"/>
      <c r="MBF744" s="226"/>
      <c r="MBG744" s="226"/>
      <c r="MBH744" s="226"/>
      <c r="MBI744" s="226"/>
      <c r="MBJ744" s="226"/>
      <c r="MBK744" s="226"/>
      <c r="MBL744" s="226"/>
      <c r="MBM744" s="226"/>
      <c r="MBN744" s="226"/>
      <c r="MBO744" s="226"/>
      <c r="MBP744" s="226"/>
      <c r="MBQ744" s="226"/>
      <c r="MBR744" s="226"/>
      <c r="MBS744" s="226"/>
      <c r="MBT744" s="226"/>
      <c r="MBU744" s="226"/>
      <c r="MBV744" s="226"/>
      <c r="MBW744" s="226"/>
      <c r="MBX744" s="226"/>
      <c r="MBY744" s="226"/>
      <c r="MBZ744" s="226"/>
      <c r="MCA744" s="226"/>
      <c r="MCB744" s="226"/>
      <c r="MCC744" s="226"/>
      <c r="MCD744" s="226"/>
      <c r="MCE744" s="226"/>
      <c r="MCF744" s="226"/>
      <c r="MCG744" s="226"/>
      <c r="MCH744" s="226"/>
      <c r="MCI744" s="226"/>
      <c r="MCJ744" s="226"/>
      <c r="MCK744" s="226"/>
      <c r="MCL744" s="226"/>
      <c r="MCM744" s="226"/>
      <c r="MCN744" s="226"/>
      <c r="MCO744" s="226"/>
      <c r="MCP744" s="226"/>
      <c r="MCQ744" s="226"/>
      <c r="MCR744" s="226"/>
      <c r="MCS744" s="226"/>
      <c r="MCT744" s="226"/>
      <c r="MCU744" s="226"/>
      <c r="MCV744" s="226"/>
      <c r="MCW744" s="226"/>
      <c r="MCX744" s="226"/>
      <c r="MCY744" s="226"/>
      <c r="MCZ744" s="226"/>
      <c r="MDA744" s="226"/>
      <c r="MDB744" s="226"/>
      <c r="MDC744" s="226"/>
      <c r="MDD744" s="226"/>
      <c r="MDE744" s="226"/>
      <c r="MDF744" s="226"/>
      <c r="MDG744" s="226"/>
      <c r="MDH744" s="226"/>
      <c r="MDI744" s="226"/>
      <c r="MDJ744" s="226"/>
      <c r="MDK744" s="226"/>
      <c r="MDL744" s="226"/>
      <c r="MDM744" s="226"/>
      <c r="MDN744" s="226"/>
      <c r="MDO744" s="226"/>
      <c r="MDP744" s="226"/>
      <c r="MDQ744" s="226"/>
      <c r="MDR744" s="226"/>
      <c r="MDS744" s="226"/>
      <c r="MDT744" s="226"/>
      <c r="MDU744" s="226"/>
      <c r="MDV744" s="226"/>
      <c r="MDW744" s="226"/>
      <c r="MDX744" s="226"/>
      <c r="MDY744" s="226"/>
      <c r="MDZ744" s="226"/>
      <c r="MEA744" s="226"/>
      <c r="MEB744" s="226"/>
      <c r="MEC744" s="226"/>
      <c r="MED744" s="226"/>
      <c r="MEE744" s="226"/>
      <c r="MEF744" s="226"/>
      <c r="MEG744" s="226"/>
      <c r="MEH744" s="226"/>
      <c r="MEI744" s="226"/>
      <c r="MEJ744" s="226"/>
      <c r="MEK744" s="226"/>
      <c r="MEL744" s="226"/>
      <c r="MEM744" s="226"/>
      <c r="MEN744" s="226"/>
      <c r="MEO744" s="226"/>
      <c r="MEP744" s="226"/>
      <c r="MEQ744" s="226"/>
      <c r="MER744" s="226"/>
      <c r="MES744" s="226"/>
      <c r="MET744" s="226"/>
      <c r="MEU744" s="226"/>
      <c r="MEV744" s="226"/>
      <c r="MEW744" s="226"/>
      <c r="MEX744" s="226"/>
      <c r="MEY744" s="226"/>
      <c r="MEZ744" s="226"/>
      <c r="MFA744" s="226"/>
      <c r="MFB744" s="226"/>
      <c r="MFC744" s="226"/>
      <c r="MFD744" s="226"/>
      <c r="MFE744" s="226"/>
      <c r="MFF744" s="226"/>
      <c r="MFG744" s="226"/>
      <c r="MFH744" s="226"/>
      <c r="MFI744" s="226"/>
      <c r="MFJ744" s="226"/>
      <c r="MFK744" s="226"/>
      <c r="MFL744" s="226"/>
      <c r="MFM744" s="226"/>
      <c r="MFN744" s="226"/>
      <c r="MFO744" s="226"/>
      <c r="MFP744" s="226"/>
      <c r="MFQ744" s="226"/>
      <c r="MFR744" s="226"/>
      <c r="MFS744" s="226"/>
      <c r="MFT744" s="226"/>
      <c r="MFU744" s="226"/>
      <c r="MFV744" s="226"/>
      <c r="MFW744" s="226"/>
      <c r="MFX744" s="226"/>
      <c r="MFY744" s="226"/>
      <c r="MFZ744" s="226"/>
      <c r="MGA744" s="226"/>
      <c r="MGB744" s="226"/>
      <c r="MGC744" s="226"/>
      <c r="MGD744" s="226"/>
      <c r="MGE744" s="226"/>
      <c r="MGF744" s="226"/>
      <c r="MGG744" s="226"/>
      <c r="MGH744" s="226"/>
      <c r="MGI744" s="226"/>
      <c r="MGJ744" s="226"/>
      <c r="MGK744" s="226"/>
      <c r="MGL744" s="226"/>
      <c r="MGM744" s="226"/>
      <c r="MGN744" s="226"/>
      <c r="MGO744" s="226"/>
      <c r="MGP744" s="226"/>
      <c r="MGQ744" s="226"/>
      <c r="MGR744" s="226"/>
      <c r="MGS744" s="226"/>
      <c r="MGT744" s="226"/>
      <c r="MGU744" s="226"/>
      <c r="MGV744" s="226"/>
      <c r="MGW744" s="226"/>
      <c r="MGX744" s="226"/>
      <c r="MGY744" s="226"/>
      <c r="MGZ744" s="226"/>
      <c r="MHA744" s="226"/>
      <c r="MHB744" s="226"/>
      <c r="MHC744" s="226"/>
      <c r="MHD744" s="226"/>
      <c r="MHE744" s="226"/>
      <c r="MHF744" s="226"/>
      <c r="MHG744" s="226"/>
      <c r="MHH744" s="226"/>
      <c r="MHI744" s="226"/>
      <c r="MHJ744" s="226"/>
      <c r="MHK744" s="226"/>
      <c r="MHL744" s="226"/>
      <c r="MHM744" s="226"/>
      <c r="MHN744" s="226"/>
      <c r="MHO744" s="226"/>
      <c r="MHP744" s="226"/>
      <c r="MHQ744" s="226"/>
      <c r="MHR744" s="226"/>
      <c r="MHS744" s="226"/>
      <c r="MHT744" s="226"/>
      <c r="MHU744" s="226"/>
      <c r="MHV744" s="226"/>
      <c r="MHW744" s="226"/>
      <c r="MHX744" s="226"/>
      <c r="MHY744" s="226"/>
      <c r="MHZ744" s="226"/>
      <c r="MIA744" s="226"/>
      <c r="MIB744" s="226"/>
      <c r="MIC744" s="226"/>
      <c r="MID744" s="226"/>
      <c r="MIE744" s="226"/>
      <c r="MIF744" s="226"/>
      <c r="MIG744" s="226"/>
      <c r="MIH744" s="226"/>
      <c r="MII744" s="226"/>
      <c r="MIJ744" s="226"/>
      <c r="MIK744" s="226"/>
      <c r="MIL744" s="226"/>
      <c r="MIM744" s="226"/>
      <c r="MIN744" s="226"/>
      <c r="MIO744" s="226"/>
      <c r="MIP744" s="226"/>
      <c r="MIQ744" s="226"/>
      <c r="MIR744" s="226"/>
      <c r="MIS744" s="226"/>
      <c r="MIT744" s="226"/>
      <c r="MIU744" s="226"/>
      <c r="MIV744" s="226"/>
      <c r="MIW744" s="226"/>
      <c r="MIX744" s="226"/>
      <c r="MIY744" s="226"/>
      <c r="MIZ744" s="226"/>
      <c r="MJA744" s="226"/>
      <c r="MJB744" s="226"/>
      <c r="MJC744" s="226"/>
      <c r="MJD744" s="226"/>
      <c r="MJE744" s="226"/>
      <c r="MJF744" s="226"/>
      <c r="MJG744" s="226"/>
      <c r="MJH744" s="226"/>
      <c r="MJI744" s="226"/>
      <c r="MJJ744" s="226"/>
      <c r="MJK744" s="226"/>
      <c r="MJL744" s="226"/>
      <c r="MJM744" s="226"/>
      <c r="MJN744" s="226"/>
      <c r="MJO744" s="226"/>
      <c r="MJP744" s="226"/>
      <c r="MJQ744" s="226"/>
      <c r="MJR744" s="226"/>
      <c r="MJS744" s="226"/>
      <c r="MJT744" s="226"/>
      <c r="MJU744" s="226"/>
      <c r="MJV744" s="226"/>
      <c r="MJW744" s="226"/>
      <c r="MJX744" s="226"/>
      <c r="MJY744" s="226"/>
      <c r="MJZ744" s="226"/>
      <c r="MKA744" s="226"/>
      <c r="MKB744" s="226"/>
      <c r="MKC744" s="226"/>
      <c r="MKD744" s="226"/>
      <c r="MKE744" s="226"/>
      <c r="MKF744" s="226"/>
      <c r="MKG744" s="226"/>
      <c r="MKH744" s="226"/>
      <c r="MKI744" s="226"/>
      <c r="MKJ744" s="226"/>
      <c r="MKK744" s="226"/>
      <c r="MKL744" s="226"/>
      <c r="MKM744" s="226"/>
      <c r="MKN744" s="226"/>
      <c r="MKO744" s="226"/>
      <c r="MKP744" s="226"/>
      <c r="MKQ744" s="226"/>
      <c r="MKR744" s="226"/>
      <c r="MKS744" s="226"/>
      <c r="MKT744" s="226"/>
      <c r="MKU744" s="226"/>
      <c r="MKV744" s="226"/>
      <c r="MKW744" s="226"/>
      <c r="MKX744" s="226"/>
      <c r="MKY744" s="226"/>
      <c r="MKZ744" s="226"/>
      <c r="MLA744" s="226"/>
      <c r="MLB744" s="226"/>
      <c r="MLC744" s="226"/>
      <c r="MLD744" s="226"/>
      <c r="MLE744" s="226"/>
      <c r="MLF744" s="226"/>
      <c r="MLG744" s="226"/>
      <c r="MLH744" s="226"/>
      <c r="MLI744" s="226"/>
      <c r="MLJ744" s="226"/>
      <c r="MLK744" s="226"/>
      <c r="MLL744" s="226"/>
      <c r="MLM744" s="226"/>
      <c r="MLN744" s="226"/>
      <c r="MLO744" s="226"/>
      <c r="MLP744" s="226"/>
      <c r="MLQ744" s="226"/>
      <c r="MLR744" s="226"/>
      <c r="MLS744" s="226"/>
      <c r="MLT744" s="226"/>
      <c r="MLU744" s="226"/>
      <c r="MLV744" s="226"/>
      <c r="MLW744" s="226"/>
      <c r="MLX744" s="226"/>
      <c r="MLY744" s="226"/>
      <c r="MLZ744" s="226"/>
      <c r="MMA744" s="226"/>
      <c r="MMB744" s="226"/>
      <c r="MMC744" s="226"/>
      <c r="MMD744" s="226"/>
      <c r="MME744" s="226"/>
      <c r="MMF744" s="226"/>
      <c r="MMG744" s="226"/>
      <c r="MMH744" s="226"/>
      <c r="MMI744" s="226"/>
      <c r="MMJ744" s="226"/>
      <c r="MMK744" s="226"/>
      <c r="MML744" s="226"/>
      <c r="MMM744" s="226"/>
      <c r="MMN744" s="226"/>
      <c r="MMO744" s="226"/>
      <c r="MMP744" s="226"/>
      <c r="MMQ744" s="226"/>
      <c r="MMR744" s="226"/>
      <c r="MMS744" s="226"/>
      <c r="MMT744" s="226"/>
      <c r="MMU744" s="226"/>
      <c r="MMV744" s="226"/>
      <c r="MMW744" s="226"/>
      <c r="MMX744" s="226"/>
      <c r="MMY744" s="226"/>
      <c r="MMZ744" s="226"/>
      <c r="MNA744" s="226"/>
      <c r="MNB744" s="226"/>
      <c r="MNC744" s="226"/>
      <c r="MND744" s="226"/>
      <c r="MNE744" s="226"/>
      <c r="MNF744" s="226"/>
      <c r="MNG744" s="226"/>
      <c r="MNH744" s="226"/>
      <c r="MNI744" s="226"/>
      <c r="MNJ744" s="226"/>
      <c r="MNK744" s="226"/>
      <c r="MNL744" s="226"/>
      <c r="MNM744" s="226"/>
      <c r="MNN744" s="226"/>
      <c r="MNO744" s="226"/>
      <c r="MNP744" s="226"/>
      <c r="MNQ744" s="226"/>
      <c r="MNR744" s="226"/>
      <c r="MNS744" s="226"/>
      <c r="MNT744" s="226"/>
      <c r="MNU744" s="226"/>
      <c r="MNV744" s="226"/>
      <c r="MNW744" s="226"/>
      <c r="MNX744" s="226"/>
      <c r="MNY744" s="226"/>
      <c r="MNZ744" s="226"/>
      <c r="MOA744" s="226"/>
      <c r="MOB744" s="226"/>
      <c r="MOC744" s="226"/>
      <c r="MOD744" s="226"/>
      <c r="MOE744" s="226"/>
      <c r="MOF744" s="226"/>
      <c r="MOG744" s="226"/>
      <c r="MOH744" s="226"/>
      <c r="MOI744" s="226"/>
      <c r="MOJ744" s="226"/>
      <c r="MOK744" s="226"/>
      <c r="MOL744" s="226"/>
      <c r="MOM744" s="226"/>
      <c r="MON744" s="226"/>
      <c r="MOO744" s="226"/>
      <c r="MOP744" s="226"/>
      <c r="MOQ744" s="226"/>
      <c r="MOR744" s="226"/>
      <c r="MOS744" s="226"/>
      <c r="MOT744" s="226"/>
      <c r="MOU744" s="226"/>
      <c r="MOV744" s="226"/>
      <c r="MOW744" s="226"/>
      <c r="MOX744" s="226"/>
      <c r="MOY744" s="226"/>
      <c r="MOZ744" s="226"/>
      <c r="MPA744" s="226"/>
      <c r="MPB744" s="226"/>
      <c r="MPC744" s="226"/>
      <c r="MPD744" s="226"/>
      <c r="MPE744" s="226"/>
      <c r="MPF744" s="226"/>
      <c r="MPG744" s="226"/>
      <c r="MPH744" s="226"/>
      <c r="MPI744" s="226"/>
      <c r="MPJ744" s="226"/>
      <c r="MPK744" s="226"/>
      <c r="MPL744" s="226"/>
      <c r="MPM744" s="226"/>
      <c r="MPN744" s="226"/>
      <c r="MPO744" s="226"/>
      <c r="MPP744" s="226"/>
      <c r="MPQ744" s="226"/>
      <c r="MPR744" s="226"/>
      <c r="MPS744" s="226"/>
      <c r="MPT744" s="226"/>
      <c r="MPU744" s="226"/>
      <c r="MPV744" s="226"/>
      <c r="MPW744" s="226"/>
      <c r="MPX744" s="226"/>
      <c r="MPY744" s="226"/>
      <c r="MPZ744" s="226"/>
      <c r="MQA744" s="226"/>
      <c r="MQB744" s="226"/>
      <c r="MQC744" s="226"/>
      <c r="MQD744" s="226"/>
      <c r="MQE744" s="226"/>
      <c r="MQF744" s="226"/>
      <c r="MQG744" s="226"/>
      <c r="MQH744" s="226"/>
      <c r="MQI744" s="226"/>
      <c r="MQJ744" s="226"/>
      <c r="MQK744" s="226"/>
      <c r="MQL744" s="226"/>
      <c r="MQM744" s="226"/>
      <c r="MQN744" s="226"/>
      <c r="MQO744" s="226"/>
      <c r="MQP744" s="226"/>
      <c r="MQQ744" s="226"/>
      <c r="MQR744" s="226"/>
      <c r="MQS744" s="226"/>
      <c r="MQT744" s="226"/>
      <c r="MQU744" s="226"/>
      <c r="MQV744" s="226"/>
      <c r="MQW744" s="226"/>
      <c r="MQX744" s="226"/>
      <c r="MQY744" s="226"/>
      <c r="MQZ744" s="226"/>
      <c r="MRA744" s="226"/>
      <c r="MRB744" s="226"/>
      <c r="MRC744" s="226"/>
      <c r="MRD744" s="226"/>
      <c r="MRE744" s="226"/>
      <c r="MRF744" s="226"/>
      <c r="MRG744" s="226"/>
      <c r="MRH744" s="226"/>
      <c r="MRI744" s="226"/>
      <c r="MRJ744" s="226"/>
      <c r="MRK744" s="226"/>
      <c r="MRL744" s="226"/>
      <c r="MRM744" s="226"/>
      <c r="MRN744" s="226"/>
      <c r="MRO744" s="226"/>
      <c r="MRP744" s="226"/>
      <c r="MRQ744" s="226"/>
      <c r="MRR744" s="226"/>
      <c r="MRS744" s="226"/>
      <c r="MRT744" s="226"/>
      <c r="MRU744" s="226"/>
      <c r="MRV744" s="226"/>
      <c r="MRW744" s="226"/>
      <c r="MRX744" s="226"/>
      <c r="MRY744" s="226"/>
      <c r="MRZ744" s="226"/>
      <c r="MSA744" s="226"/>
      <c r="MSB744" s="226"/>
      <c r="MSC744" s="226"/>
      <c r="MSD744" s="226"/>
      <c r="MSE744" s="226"/>
      <c r="MSF744" s="226"/>
      <c r="MSG744" s="226"/>
      <c r="MSH744" s="226"/>
      <c r="MSI744" s="226"/>
      <c r="MSJ744" s="226"/>
      <c r="MSK744" s="226"/>
      <c r="MSL744" s="226"/>
      <c r="MSM744" s="226"/>
      <c r="MSN744" s="226"/>
      <c r="MSO744" s="226"/>
      <c r="MSP744" s="226"/>
      <c r="MSQ744" s="226"/>
      <c r="MSR744" s="226"/>
      <c r="MSS744" s="226"/>
      <c r="MST744" s="226"/>
      <c r="MSU744" s="226"/>
      <c r="MSV744" s="226"/>
      <c r="MSW744" s="226"/>
      <c r="MSX744" s="226"/>
      <c r="MSY744" s="226"/>
      <c r="MSZ744" s="226"/>
      <c r="MTA744" s="226"/>
      <c r="MTB744" s="226"/>
      <c r="MTC744" s="226"/>
      <c r="MTD744" s="226"/>
      <c r="MTE744" s="226"/>
      <c r="MTF744" s="226"/>
      <c r="MTG744" s="226"/>
      <c r="MTH744" s="226"/>
      <c r="MTI744" s="226"/>
      <c r="MTJ744" s="226"/>
      <c r="MTK744" s="226"/>
      <c r="MTL744" s="226"/>
      <c r="MTM744" s="226"/>
      <c r="MTN744" s="226"/>
      <c r="MTO744" s="226"/>
      <c r="MTP744" s="226"/>
      <c r="MTQ744" s="226"/>
      <c r="MTR744" s="226"/>
      <c r="MTS744" s="226"/>
      <c r="MTT744" s="226"/>
      <c r="MTU744" s="226"/>
      <c r="MTV744" s="226"/>
      <c r="MTW744" s="226"/>
      <c r="MTX744" s="226"/>
      <c r="MTY744" s="226"/>
      <c r="MTZ744" s="226"/>
      <c r="MUA744" s="226"/>
      <c r="MUB744" s="226"/>
      <c r="MUC744" s="226"/>
      <c r="MUD744" s="226"/>
      <c r="MUE744" s="226"/>
      <c r="MUF744" s="226"/>
      <c r="MUG744" s="226"/>
      <c r="MUH744" s="226"/>
      <c r="MUI744" s="226"/>
      <c r="MUJ744" s="226"/>
      <c r="MUK744" s="226"/>
      <c r="MUL744" s="226"/>
      <c r="MUM744" s="226"/>
      <c r="MUN744" s="226"/>
      <c r="MUO744" s="226"/>
      <c r="MUP744" s="226"/>
      <c r="MUQ744" s="226"/>
      <c r="MUR744" s="226"/>
      <c r="MUS744" s="226"/>
      <c r="MUT744" s="226"/>
      <c r="MUU744" s="226"/>
      <c r="MUV744" s="226"/>
      <c r="MUW744" s="226"/>
      <c r="MUX744" s="226"/>
      <c r="MUY744" s="226"/>
      <c r="MUZ744" s="226"/>
      <c r="MVA744" s="226"/>
      <c r="MVB744" s="226"/>
      <c r="MVC744" s="226"/>
      <c r="MVD744" s="226"/>
      <c r="MVE744" s="226"/>
      <c r="MVF744" s="226"/>
      <c r="MVG744" s="226"/>
      <c r="MVH744" s="226"/>
      <c r="MVI744" s="226"/>
      <c r="MVJ744" s="226"/>
      <c r="MVK744" s="226"/>
      <c r="MVL744" s="226"/>
      <c r="MVM744" s="226"/>
      <c r="MVN744" s="226"/>
      <c r="MVO744" s="226"/>
      <c r="MVP744" s="226"/>
      <c r="MVQ744" s="226"/>
      <c r="MVR744" s="226"/>
      <c r="MVS744" s="226"/>
      <c r="MVT744" s="226"/>
      <c r="MVU744" s="226"/>
      <c r="MVV744" s="226"/>
      <c r="MVW744" s="226"/>
      <c r="MVX744" s="226"/>
      <c r="MVY744" s="226"/>
      <c r="MVZ744" s="226"/>
      <c r="MWA744" s="226"/>
      <c r="MWB744" s="226"/>
      <c r="MWC744" s="226"/>
      <c r="MWD744" s="226"/>
      <c r="MWE744" s="226"/>
      <c r="MWF744" s="226"/>
      <c r="MWG744" s="226"/>
      <c r="MWH744" s="226"/>
      <c r="MWI744" s="226"/>
      <c r="MWJ744" s="226"/>
      <c r="MWK744" s="226"/>
      <c r="MWL744" s="226"/>
      <c r="MWM744" s="226"/>
      <c r="MWN744" s="226"/>
      <c r="MWO744" s="226"/>
      <c r="MWP744" s="226"/>
      <c r="MWQ744" s="226"/>
      <c r="MWR744" s="226"/>
      <c r="MWS744" s="226"/>
      <c r="MWT744" s="226"/>
      <c r="MWU744" s="226"/>
      <c r="MWV744" s="226"/>
      <c r="MWW744" s="226"/>
      <c r="MWX744" s="226"/>
      <c r="MWY744" s="226"/>
      <c r="MWZ744" s="226"/>
      <c r="MXA744" s="226"/>
      <c r="MXB744" s="226"/>
      <c r="MXC744" s="226"/>
      <c r="MXD744" s="226"/>
      <c r="MXE744" s="226"/>
      <c r="MXF744" s="226"/>
      <c r="MXG744" s="226"/>
      <c r="MXH744" s="226"/>
      <c r="MXI744" s="226"/>
      <c r="MXJ744" s="226"/>
      <c r="MXK744" s="226"/>
      <c r="MXL744" s="226"/>
      <c r="MXM744" s="226"/>
      <c r="MXN744" s="226"/>
      <c r="MXO744" s="226"/>
      <c r="MXP744" s="226"/>
      <c r="MXQ744" s="226"/>
      <c r="MXR744" s="226"/>
      <c r="MXS744" s="226"/>
      <c r="MXT744" s="226"/>
      <c r="MXU744" s="226"/>
      <c r="MXV744" s="226"/>
      <c r="MXW744" s="226"/>
      <c r="MXX744" s="226"/>
      <c r="MXY744" s="226"/>
      <c r="MXZ744" s="226"/>
      <c r="MYA744" s="226"/>
      <c r="MYB744" s="226"/>
      <c r="MYC744" s="226"/>
      <c r="MYD744" s="226"/>
      <c r="MYE744" s="226"/>
      <c r="MYF744" s="226"/>
      <c r="MYG744" s="226"/>
      <c r="MYH744" s="226"/>
      <c r="MYI744" s="226"/>
      <c r="MYJ744" s="226"/>
      <c r="MYK744" s="226"/>
      <c r="MYL744" s="226"/>
      <c r="MYM744" s="226"/>
      <c r="MYN744" s="226"/>
      <c r="MYO744" s="226"/>
      <c r="MYP744" s="226"/>
      <c r="MYQ744" s="226"/>
      <c r="MYR744" s="226"/>
      <c r="MYS744" s="226"/>
      <c r="MYT744" s="226"/>
      <c r="MYU744" s="226"/>
      <c r="MYV744" s="226"/>
      <c r="MYW744" s="226"/>
      <c r="MYX744" s="226"/>
      <c r="MYY744" s="226"/>
      <c r="MYZ744" s="226"/>
      <c r="MZA744" s="226"/>
      <c r="MZB744" s="226"/>
      <c r="MZC744" s="226"/>
      <c r="MZD744" s="226"/>
      <c r="MZE744" s="226"/>
      <c r="MZF744" s="226"/>
      <c r="MZG744" s="226"/>
      <c r="MZH744" s="226"/>
      <c r="MZI744" s="226"/>
      <c r="MZJ744" s="226"/>
      <c r="MZK744" s="226"/>
      <c r="MZL744" s="226"/>
      <c r="MZM744" s="226"/>
      <c r="MZN744" s="226"/>
      <c r="MZO744" s="226"/>
      <c r="MZP744" s="226"/>
      <c r="MZQ744" s="226"/>
      <c r="MZR744" s="226"/>
      <c r="MZS744" s="226"/>
      <c r="MZT744" s="226"/>
      <c r="MZU744" s="226"/>
      <c r="MZV744" s="226"/>
      <c r="MZW744" s="226"/>
      <c r="MZX744" s="226"/>
      <c r="MZY744" s="226"/>
      <c r="MZZ744" s="226"/>
      <c r="NAA744" s="226"/>
      <c r="NAB744" s="226"/>
      <c r="NAC744" s="226"/>
      <c r="NAD744" s="226"/>
      <c r="NAE744" s="226"/>
      <c r="NAF744" s="226"/>
      <c r="NAG744" s="226"/>
      <c r="NAH744" s="226"/>
      <c r="NAI744" s="226"/>
      <c r="NAJ744" s="226"/>
      <c r="NAK744" s="226"/>
      <c r="NAL744" s="226"/>
      <c r="NAM744" s="226"/>
      <c r="NAN744" s="226"/>
      <c r="NAO744" s="226"/>
      <c r="NAP744" s="226"/>
      <c r="NAQ744" s="226"/>
      <c r="NAR744" s="226"/>
      <c r="NAS744" s="226"/>
      <c r="NAT744" s="226"/>
      <c r="NAU744" s="226"/>
      <c r="NAV744" s="226"/>
      <c r="NAW744" s="226"/>
      <c r="NAX744" s="226"/>
      <c r="NAY744" s="226"/>
      <c r="NAZ744" s="226"/>
      <c r="NBA744" s="226"/>
      <c r="NBB744" s="226"/>
      <c r="NBC744" s="226"/>
      <c r="NBD744" s="226"/>
      <c r="NBE744" s="226"/>
      <c r="NBF744" s="226"/>
      <c r="NBG744" s="226"/>
      <c r="NBH744" s="226"/>
      <c r="NBI744" s="226"/>
      <c r="NBJ744" s="226"/>
      <c r="NBK744" s="226"/>
      <c r="NBL744" s="226"/>
      <c r="NBM744" s="226"/>
      <c r="NBN744" s="226"/>
      <c r="NBO744" s="226"/>
      <c r="NBP744" s="226"/>
      <c r="NBQ744" s="226"/>
      <c r="NBR744" s="226"/>
      <c r="NBS744" s="226"/>
      <c r="NBT744" s="226"/>
      <c r="NBU744" s="226"/>
      <c r="NBV744" s="226"/>
      <c r="NBW744" s="226"/>
      <c r="NBX744" s="226"/>
      <c r="NBY744" s="226"/>
      <c r="NBZ744" s="226"/>
      <c r="NCA744" s="226"/>
      <c r="NCB744" s="226"/>
      <c r="NCC744" s="226"/>
      <c r="NCD744" s="226"/>
      <c r="NCE744" s="226"/>
      <c r="NCF744" s="226"/>
      <c r="NCG744" s="226"/>
      <c r="NCH744" s="226"/>
      <c r="NCI744" s="226"/>
      <c r="NCJ744" s="226"/>
      <c r="NCK744" s="226"/>
      <c r="NCL744" s="226"/>
      <c r="NCM744" s="226"/>
      <c r="NCN744" s="226"/>
      <c r="NCO744" s="226"/>
      <c r="NCP744" s="226"/>
      <c r="NCQ744" s="226"/>
      <c r="NCR744" s="226"/>
      <c r="NCS744" s="226"/>
      <c r="NCT744" s="226"/>
      <c r="NCU744" s="226"/>
      <c r="NCV744" s="226"/>
      <c r="NCW744" s="226"/>
      <c r="NCX744" s="226"/>
      <c r="NCY744" s="226"/>
      <c r="NCZ744" s="226"/>
      <c r="NDA744" s="226"/>
      <c r="NDB744" s="226"/>
      <c r="NDC744" s="226"/>
      <c r="NDD744" s="226"/>
      <c r="NDE744" s="226"/>
      <c r="NDF744" s="226"/>
      <c r="NDG744" s="226"/>
      <c r="NDH744" s="226"/>
      <c r="NDI744" s="226"/>
      <c r="NDJ744" s="226"/>
      <c r="NDK744" s="226"/>
      <c r="NDL744" s="226"/>
      <c r="NDM744" s="226"/>
      <c r="NDN744" s="226"/>
      <c r="NDO744" s="226"/>
      <c r="NDP744" s="226"/>
      <c r="NDQ744" s="226"/>
      <c r="NDR744" s="226"/>
      <c r="NDS744" s="226"/>
      <c r="NDT744" s="226"/>
      <c r="NDU744" s="226"/>
      <c r="NDV744" s="226"/>
      <c r="NDW744" s="226"/>
      <c r="NDX744" s="226"/>
      <c r="NDY744" s="226"/>
      <c r="NDZ744" s="226"/>
      <c r="NEA744" s="226"/>
      <c r="NEB744" s="226"/>
      <c r="NEC744" s="226"/>
      <c r="NED744" s="226"/>
      <c r="NEE744" s="226"/>
      <c r="NEF744" s="226"/>
      <c r="NEG744" s="226"/>
      <c r="NEH744" s="226"/>
      <c r="NEI744" s="226"/>
      <c r="NEJ744" s="226"/>
      <c r="NEK744" s="226"/>
      <c r="NEL744" s="226"/>
      <c r="NEM744" s="226"/>
      <c r="NEN744" s="226"/>
      <c r="NEO744" s="226"/>
      <c r="NEP744" s="226"/>
      <c r="NEQ744" s="226"/>
      <c r="NER744" s="226"/>
      <c r="NES744" s="226"/>
      <c r="NET744" s="226"/>
      <c r="NEU744" s="226"/>
      <c r="NEV744" s="226"/>
      <c r="NEW744" s="226"/>
      <c r="NEX744" s="226"/>
      <c r="NEY744" s="226"/>
      <c r="NEZ744" s="226"/>
      <c r="NFA744" s="226"/>
      <c r="NFB744" s="226"/>
      <c r="NFC744" s="226"/>
      <c r="NFD744" s="226"/>
      <c r="NFE744" s="226"/>
      <c r="NFF744" s="226"/>
      <c r="NFG744" s="226"/>
      <c r="NFH744" s="226"/>
      <c r="NFI744" s="226"/>
      <c r="NFJ744" s="226"/>
      <c r="NFK744" s="226"/>
      <c r="NFL744" s="226"/>
      <c r="NFM744" s="226"/>
      <c r="NFN744" s="226"/>
      <c r="NFO744" s="226"/>
      <c r="NFP744" s="226"/>
      <c r="NFQ744" s="226"/>
      <c r="NFR744" s="226"/>
      <c r="NFS744" s="226"/>
      <c r="NFT744" s="226"/>
      <c r="NFU744" s="226"/>
      <c r="NFV744" s="226"/>
      <c r="NFW744" s="226"/>
      <c r="NFX744" s="226"/>
      <c r="NFY744" s="226"/>
      <c r="NFZ744" s="226"/>
      <c r="NGA744" s="226"/>
      <c r="NGB744" s="226"/>
      <c r="NGC744" s="226"/>
      <c r="NGD744" s="226"/>
      <c r="NGE744" s="226"/>
      <c r="NGF744" s="226"/>
      <c r="NGG744" s="226"/>
      <c r="NGH744" s="226"/>
      <c r="NGI744" s="226"/>
      <c r="NGJ744" s="226"/>
      <c r="NGK744" s="226"/>
      <c r="NGL744" s="226"/>
      <c r="NGM744" s="226"/>
      <c r="NGN744" s="226"/>
      <c r="NGO744" s="226"/>
      <c r="NGP744" s="226"/>
      <c r="NGQ744" s="226"/>
      <c r="NGR744" s="226"/>
      <c r="NGS744" s="226"/>
      <c r="NGT744" s="226"/>
      <c r="NGU744" s="226"/>
      <c r="NGV744" s="226"/>
      <c r="NGW744" s="226"/>
      <c r="NGX744" s="226"/>
      <c r="NGY744" s="226"/>
      <c r="NGZ744" s="226"/>
      <c r="NHA744" s="226"/>
      <c r="NHB744" s="226"/>
      <c r="NHC744" s="226"/>
      <c r="NHD744" s="226"/>
      <c r="NHE744" s="226"/>
      <c r="NHF744" s="226"/>
      <c r="NHG744" s="226"/>
      <c r="NHH744" s="226"/>
      <c r="NHI744" s="226"/>
      <c r="NHJ744" s="226"/>
      <c r="NHK744" s="226"/>
      <c r="NHL744" s="226"/>
      <c r="NHM744" s="226"/>
      <c r="NHN744" s="226"/>
      <c r="NHO744" s="226"/>
      <c r="NHP744" s="226"/>
      <c r="NHQ744" s="226"/>
      <c r="NHR744" s="226"/>
      <c r="NHS744" s="226"/>
      <c r="NHT744" s="226"/>
      <c r="NHU744" s="226"/>
      <c r="NHV744" s="226"/>
      <c r="NHW744" s="226"/>
      <c r="NHX744" s="226"/>
      <c r="NHY744" s="226"/>
      <c r="NHZ744" s="226"/>
      <c r="NIA744" s="226"/>
      <c r="NIB744" s="226"/>
      <c r="NIC744" s="226"/>
      <c r="NID744" s="226"/>
      <c r="NIE744" s="226"/>
      <c r="NIF744" s="226"/>
      <c r="NIG744" s="226"/>
      <c r="NIH744" s="226"/>
      <c r="NII744" s="226"/>
      <c r="NIJ744" s="226"/>
      <c r="NIK744" s="226"/>
      <c r="NIL744" s="226"/>
      <c r="NIM744" s="226"/>
      <c r="NIN744" s="226"/>
      <c r="NIO744" s="226"/>
      <c r="NIP744" s="226"/>
      <c r="NIQ744" s="226"/>
      <c r="NIR744" s="226"/>
      <c r="NIS744" s="226"/>
      <c r="NIT744" s="226"/>
      <c r="NIU744" s="226"/>
      <c r="NIV744" s="226"/>
      <c r="NIW744" s="226"/>
      <c r="NIX744" s="226"/>
      <c r="NIY744" s="226"/>
      <c r="NIZ744" s="226"/>
      <c r="NJA744" s="226"/>
      <c r="NJB744" s="226"/>
      <c r="NJC744" s="226"/>
      <c r="NJD744" s="226"/>
      <c r="NJE744" s="226"/>
      <c r="NJF744" s="226"/>
      <c r="NJG744" s="226"/>
      <c r="NJH744" s="226"/>
      <c r="NJI744" s="226"/>
      <c r="NJJ744" s="226"/>
      <c r="NJK744" s="226"/>
      <c r="NJL744" s="226"/>
      <c r="NJM744" s="226"/>
      <c r="NJN744" s="226"/>
      <c r="NJO744" s="226"/>
      <c r="NJP744" s="226"/>
      <c r="NJQ744" s="226"/>
      <c r="NJR744" s="226"/>
      <c r="NJS744" s="226"/>
      <c r="NJT744" s="226"/>
      <c r="NJU744" s="226"/>
      <c r="NJV744" s="226"/>
      <c r="NJW744" s="226"/>
      <c r="NJX744" s="226"/>
      <c r="NJY744" s="226"/>
      <c r="NJZ744" s="226"/>
      <c r="NKA744" s="226"/>
      <c r="NKB744" s="226"/>
      <c r="NKC744" s="226"/>
      <c r="NKD744" s="226"/>
      <c r="NKE744" s="226"/>
      <c r="NKF744" s="226"/>
      <c r="NKG744" s="226"/>
      <c r="NKH744" s="226"/>
      <c r="NKI744" s="226"/>
      <c r="NKJ744" s="226"/>
      <c r="NKK744" s="226"/>
      <c r="NKL744" s="226"/>
      <c r="NKM744" s="226"/>
      <c r="NKN744" s="226"/>
      <c r="NKO744" s="226"/>
      <c r="NKP744" s="226"/>
      <c r="NKQ744" s="226"/>
      <c r="NKR744" s="226"/>
      <c r="NKS744" s="226"/>
      <c r="NKT744" s="226"/>
      <c r="NKU744" s="226"/>
      <c r="NKV744" s="226"/>
      <c r="NKW744" s="226"/>
      <c r="NKX744" s="226"/>
      <c r="NKY744" s="226"/>
      <c r="NKZ744" s="226"/>
      <c r="NLA744" s="226"/>
      <c r="NLB744" s="226"/>
      <c r="NLC744" s="226"/>
      <c r="NLD744" s="226"/>
      <c r="NLE744" s="226"/>
      <c r="NLF744" s="226"/>
      <c r="NLG744" s="226"/>
      <c r="NLH744" s="226"/>
      <c r="NLI744" s="226"/>
      <c r="NLJ744" s="226"/>
      <c r="NLK744" s="226"/>
      <c r="NLL744" s="226"/>
      <c r="NLM744" s="226"/>
      <c r="NLN744" s="226"/>
      <c r="NLO744" s="226"/>
      <c r="NLP744" s="226"/>
      <c r="NLQ744" s="226"/>
      <c r="NLR744" s="226"/>
      <c r="NLS744" s="226"/>
      <c r="NLT744" s="226"/>
      <c r="NLU744" s="226"/>
      <c r="NLV744" s="226"/>
      <c r="NLW744" s="226"/>
      <c r="NLX744" s="226"/>
      <c r="NLY744" s="226"/>
      <c r="NLZ744" s="226"/>
      <c r="NMA744" s="226"/>
      <c r="NMB744" s="226"/>
      <c r="NMC744" s="226"/>
      <c r="NMD744" s="226"/>
      <c r="NME744" s="226"/>
      <c r="NMF744" s="226"/>
      <c r="NMG744" s="226"/>
      <c r="NMH744" s="226"/>
      <c r="NMI744" s="226"/>
      <c r="NMJ744" s="226"/>
      <c r="NMK744" s="226"/>
      <c r="NML744" s="226"/>
      <c r="NMM744" s="226"/>
      <c r="NMN744" s="226"/>
      <c r="NMO744" s="226"/>
      <c r="NMP744" s="226"/>
      <c r="NMQ744" s="226"/>
      <c r="NMR744" s="226"/>
      <c r="NMS744" s="226"/>
      <c r="NMT744" s="226"/>
      <c r="NMU744" s="226"/>
      <c r="NMV744" s="226"/>
      <c r="NMW744" s="226"/>
      <c r="NMX744" s="226"/>
      <c r="NMY744" s="226"/>
      <c r="NMZ744" s="226"/>
      <c r="NNA744" s="226"/>
      <c r="NNB744" s="226"/>
      <c r="NNC744" s="226"/>
      <c r="NND744" s="226"/>
      <c r="NNE744" s="226"/>
      <c r="NNF744" s="226"/>
      <c r="NNG744" s="226"/>
      <c r="NNH744" s="226"/>
      <c r="NNI744" s="226"/>
      <c r="NNJ744" s="226"/>
      <c r="NNK744" s="226"/>
      <c r="NNL744" s="226"/>
      <c r="NNM744" s="226"/>
      <c r="NNN744" s="226"/>
      <c r="NNO744" s="226"/>
      <c r="NNP744" s="226"/>
      <c r="NNQ744" s="226"/>
      <c r="NNR744" s="226"/>
      <c r="NNS744" s="226"/>
      <c r="NNT744" s="226"/>
      <c r="NNU744" s="226"/>
      <c r="NNV744" s="226"/>
      <c r="NNW744" s="226"/>
      <c r="NNX744" s="226"/>
      <c r="NNY744" s="226"/>
      <c r="NNZ744" s="226"/>
      <c r="NOA744" s="226"/>
      <c r="NOB744" s="226"/>
      <c r="NOC744" s="226"/>
      <c r="NOD744" s="226"/>
      <c r="NOE744" s="226"/>
      <c r="NOF744" s="226"/>
      <c r="NOG744" s="226"/>
      <c r="NOH744" s="226"/>
      <c r="NOI744" s="226"/>
      <c r="NOJ744" s="226"/>
      <c r="NOK744" s="226"/>
      <c r="NOL744" s="226"/>
      <c r="NOM744" s="226"/>
      <c r="NON744" s="226"/>
      <c r="NOO744" s="226"/>
      <c r="NOP744" s="226"/>
      <c r="NOQ744" s="226"/>
      <c r="NOR744" s="226"/>
      <c r="NOS744" s="226"/>
      <c r="NOT744" s="226"/>
      <c r="NOU744" s="226"/>
      <c r="NOV744" s="226"/>
      <c r="NOW744" s="226"/>
      <c r="NOX744" s="226"/>
      <c r="NOY744" s="226"/>
      <c r="NOZ744" s="226"/>
      <c r="NPA744" s="226"/>
      <c r="NPB744" s="226"/>
      <c r="NPC744" s="226"/>
      <c r="NPD744" s="226"/>
      <c r="NPE744" s="226"/>
      <c r="NPF744" s="226"/>
      <c r="NPG744" s="226"/>
      <c r="NPH744" s="226"/>
      <c r="NPI744" s="226"/>
      <c r="NPJ744" s="226"/>
      <c r="NPK744" s="226"/>
      <c r="NPL744" s="226"/>
      <c r="NPM744" s="226"/>
      <c r="NPN744" s="226"/>
      <c r="NPO744" s="226"/>
      <c r="NPP744" s="226"/>
      <c r="NPQ744" s="226"/>
      <c r="NPR744" s="226"/>
      <c r="NPS744" s="226"/>
      <c r="NPT744" s="226"/>
      <c r="NPU744" s="226"/>
      <c r="NPV744" s="226"/>
      <c r="NPW744" s="226"/>
      <c r="NPX744" s="226"/>
      <c r="NPY744" s="226"/>
      <c r="NPZ744" s="226"/>
      <c r="NQA744" s="226"/>
      <c r="NQB744" s="226"/>
      <c r="NQC744" s="226"/>
      <c r="NQD744" s="226"/>
      <c r="NQE744" s="226"/>
      <c r="NQF744" s="226"/>
      <c r="NQG744" s="226"/>
      <c r="NQH744" s="226"/>
      <c r="NQI744" s="226"/>
      <c r="NQJ744" s="226"/>
      <c r="NQK744" s="226"/>
      <c r="NQL744" s="226"/>
      <c r="NQM744" s="226"/>
      <c r="NQN744" s="226"/>
      <c r="NQO744" s="226"/>
      <c r="NQP744" s="226"/>
      <c r="NQQ744" s="226"/>
      <c r="NQR744" s="226"/>
      <c r="NQS744" s="226"/>
      <c r="NQT744" s="226"/>
      <c r="NQU744" s="226"/>
      <c r="NQV744" s="226"/>
      <c r="NQW744" s="226"/>
      <c r="NQX744" s="226"/>
      <c r="NQY744" s="226"/>
      <c r="NQZ744" s="226"/>
      <c r="NRA744" s="226"/>
      <c r="NRB744" s="226"/>
      <c r="NRC744" s="226"/>
      <c r="NRD744" s="226"/>
      <c r="NRE744" s="226"/>
      <c r="NRF744" s="226"/>
      <c r="NRG744" s="226"/>
      <c r="NRH744" s="226"/>
      <c r="NRI744" s="226"/>
      <c r="NRJ744" s="226"/>
      <c r="NRK744" s="226"/>
      <c r="NRL744" s="226"/>
      <c r="NRM744" s="226"/>
      <c r="NRN744" s="226"/>
      <c r="NRO744" s="226"/>
      <c r="NRP744" s="226"/>
      <c r="NRQ744" s="226"/>
      <c r="NRR744" s="226"/>
      <c r="NRS744" s="226"/>
      <c r="NRT744" s="226"/>
      <c r="NRU744" s="226"/>
      <c r="NRV744" s="226"/>
      <c r="NRW744" s="226"/>
      <c r="NRX744" s="226"/>
      <c r="NRY744" s="226"/>
      <c r="NRZ744" s="226"/>
      <c r="NSA744" s="226"/>
      <c r="NSB744" s="226"/>
      <c r="NSC744" s="226"/>
      <c r="NSD744" s="226"/>
      <c r="NSE744" s="226"/>
      <c r="NSF744" s="226"/>
      <c r="NSG744" s="226"/>
      <c r="NSH744" s="226"/>
      <c r="NSI744" s="226"/>
      <c r="NSJ744" s="226"/>
      <c r="NSK744" s="226"/>
      <c r="NSL744" s="226"/>
      <c r="NSM744" s="226"/>
      <c r="NSN744" s="226"/>
      <c r="NSO744" s="226"/>
      <c r="NSP744" s="226"/>
      <c r="NSQ744" s="226"/>
      <c r="NSR744" s="226"/>
      <c r="NSS744" s="226"/>
      <c r="NST744" s="226"/>
      <c r="NSU744" s="226"/>
      <c r="NSV744" s="226"/>
      <c r="NSW744" s="226"/>
      <c r="NSX744" s="226"/>
      <c r="NSY744" s="226"/>
      <c r="NSZ744" s="226"/>
      <c r="NTA744" s="226"/>
      <c r="NTB744" s="226"/>
      <c r="NTC744" s="226"/>
      <c r="NTD744" s="226"/>
      <c r="NTE744" s="226"/>
      <c r="NTF744" s="226"/>
      <c r="NTG744" s="226"/>
      <c r="NTH744" s="226"/>
      <c r="NTI744" s="226"/>
      <c r="NTJ744" s="226"/>
      <c r="NTK744" s="226"/>
      <c r="NTL744" s="226"/>
      <c r="NTM744" s="226"/>
      <c r="NTN744" s="226"/>
      <c r="NTO744" s="226"/>
      <c r="NTP744" s="226"/>
      <c r="NTQ744" s="226"/>
      <c r="NTR744" s="226"/>
      <c r="NTS744" s="226"/>
      <c r="NTT744" s="226"/>
      <c r="NTU744" s="226"/>
      <c r="NTV744" s="226"/>
      <c r="NTW744" s="226"/>
      <c r="NTX744" s="226"/>
      <c r="NTY744" s="226"/>
      <c r="NTZ744" s="226"/>
      <c r="NUA744" s="226"/>
      <c r="NUB744" s="226"/>
      <c r="NUC744" s="226"/>
      <c r="NUD744" s="226"/>
      <c r="NUE744" s="226"/>
      <c r="NUF744" s="226"/>
      <c r="NUG744" s="226"/>
      <c r="NUH744" s="226"/>
      <c r="NUI744" s="226"/>
      <c r="NUJ744" s="226"/>
      <c r="NUK744" s="226"/>
      <c r="NUL744" s="226"/>
      <c r="NUM744" s="226"/>
      <c r="NUN744" s="226"/>
      <c r="NUO744" s="226"/>
      <c r="NUP744" s="226"/>
      <c r="NUQ744" s="226"/>
      <c r="NUR744" s="226"/>
      <c r="NUS744" s="226"/>
      <c r="NUT744" s="226"/>
      <c r="NUU744" s="226"/>
      <c r="NUV744" s="226"/>
      <c r="NUW744" s="226"/>
      <c r="NUX744" s="226"/>
      <c r="NUY744" s="226"/>
      <c r="NUZ744" s="226"/>
      <c r="NVA744" s="226"/>
      <c r="NVB744" s="226"/>
      <c r="NVC744" s="226"/>
      <c r="NVD744" s="226"/>
      <c r="NVE744" s="226"/>
      <c r="NVF744" s="226"/>
      <c r="NVG744" s="226"/>
      <c r="NVH744" s="226"/>
      <c r="NVI744" s="226"/>
      <c r="NVJ744" s="226"/>
      <c r="NVK744" s="226"/>
      <c r="NVL744" s="226"/>
      <c r="NVM744" s="226"/>
      <c r="NVN744" s="226"/>
      <c r="NVO744" s="226"/>
      <c r="NVP744" s="226"/>
      <c r="NVQ744" s="226"/>
      <c r="NVR744" s="226"/>
      <c r="NVS744" s="226"/>
      <c r="NVT744" s="226"/>
      <c r="NVU744" s="226"/>
      <c r="NVV744" s="226"/>
      <c r="NVW744" s="226"/>
      <c r="NVX744" s="226"/>
      <c r="NVY744" s="226"/>
      <c r="NVZ744" s="226"/>
      <c r="NWA744" s="226"/>
      <c r="NWB744" s="226"/>
      <c r="NWC744" s="226"/>
      <c r="NWD744" s="226"/>
      <c r="NWE744" s="226"/>
      <c r="NWF744" s="226"/>
      <c r="NWG744" s="226"/>
      <c r="NWH744" s="226"/>
      <c r="NWI744" s="226"/>
      <c r="NWJ744" s="226"/>
      <c r="NWK744" s="226"/>
      <c r="NWL744" s="226"/>
      <c r="NWM744" s="226"/>
      <c r="NWN744" s="226"/>
      <c r="NWO744" s="226"/>
      <c r="NWP744" s="226"/>
      <c r="NWQ744" s="226"/>
      <c r="NWR744" s="226"/>
      <c r="NWS744" s="226"/>
      <c r="NWT744" s="226"/>
      <c r="NWU744" s="226"/>
      <c r="NWV744" s="226"/>
      <c r="NWW744" s="226"/>
      <c r="NWX744" s="226"/>
      <c r="NWY744" s="226"/>
      <c r="NWZ744" s="226"/>
      <c r="NXA744" s="226"/>
      <c r="NXB744" s="226"/>
      <c r="NXC744" s="226"/>
      <c r="NXD744" s="226"/>
      <c r="NXE744" s="226"/>
      <c r="NXF744" s="226"/>
      <c r="NXG744" s="226"/>
      <c r="NXH744" s="226"/>
      <c r="NXI744" s="226"/>
      <c r="NXJ744" s="226"/>
      <c r="NXK744" s="226"/>
      <c r="NXL744" s="226"/>
      <c r="NXM744" s="226"/>
      <c r="NXN744" s="226"/>
      <c r="NXO744" s="226"/>
      <c r="NXP744" s="226"/>
      <c r="NXQ744" s="226"/>
      <c r="NXR744" s="226"/>
      <c r="NXS744" s="226"/>
      <c r="NXT744" s="226"/>
      <c r="NXU744" s="226"/>
      <c r="NXV744" s="226"/>
      <c r="NXW744" s="226"/>
      <c r="NXX744" s="226"/>
      <c r="NXY744" s="226"/>
      <c r="NXZ744" s="226"/>
      <c r="NYA744" s="226"/>
      <c r="NYB744" s="226"/>
      <c r="NYC744" s="226"/>
      <c r="NYD744" s="226"/>
      <c r="NYE744" s="226"/>
      <c r="NYF744" s="226"/>
      <c r="NYG744" s="226"/>
      <c r="NYH744" s="226"/>
      <c r="NYI744" s="226"/>
      <c r="NYJ744" s="226"/>
      <c r="NYK744" s="226"/>
      <c r="NYL744" s="226"/>
      <c r="NYM744" s="226"/>
      <c r="NYN744" s="226"/>
      <c r="NYO744" s="226"/>
      <c r="NYP744" s="226"/>
      <c r="NYQ744" s="226"/>
      <c r="NYR744" s="226"/>
      <c r="NYS744" s="226"/>
      <c r="NYT744" s="226"/>
      <c r="NYU744" s="226"/>
      <c r="NYV744" s="226"/>
      <c r="NYW744" s="226"/>
      <c r="NYX744" s="226"/>
      <c r="NYY744" s="226"/>
      <c r="NYZ744" s="226"/>
      <c r="NZA744" s="226"/>
      <c r="NZB744" s="226"/>
      <c r="NZC744" s="226"/>
      <c r="NZD744" s="226"/>
      <c r="NZE744" s="226"/>
      <c r="NZF744" s="226"/>
      <c r="NZG744" s="226"/>
      <c r="NZH744" s="226"/>
      <c r="NZI744" s="226"/>
      <c r="NZJ744" s="226"/>
      <c r="NZK744" s="226"/>
      <c r="NZL744" s="226"/>
      <c r="NZM744" s="226"/>
      <c r="NZN744" s="226"/>
      <c r="NZO744" s="226"/>
      <c r="NZP744" s="226"/>
      <c r="NZQ744" s="226"/>
      <c r="NZR744" s="226"/>
      <c r="NZS744" s="226"/>
      <c r="NZT744" s="226"/>
      <c r="NZU744" s="226"/>
      <c r="NZV744" s="226"/>
      <c r="NZW744" s="226"/>
      <c r="NZX744" s="226"/>
      <c r="NZY744" s="226"/>
      <c r="NZZ744" s="226"/>
      <c r="OAA744" s="226"/>
      <c r="OAB744" s="226"/>
      <c r="OAC744" s="226"/>
      <c r="OAD744" s="226"/>
      <c r="OAE744" s="226"/>
      <c r="OAF744" s="226"/>
      <c r="OAG744" s="226"/>
      <c r="OAH744" s="226"/>
      <c r="OAI744" s="226"/>
      <c r="OAJ744" s="226"/>
      <c r="OAK744" s="226"/>
      <c r="OAL744" s="226"/>
      <c r="OAM744" s="226"/>
      <c r="OAN744" s="226"/>
      <c r="OAO744" s="226"/>
      <c r="OAP744" s="226"/>
      <c r="OAQ744" s="226"/>
      <c r="OAR744" s="226"/>
      <c r="OAS744" s="226"/>
      <c r="OAT744" s="226"/>
      <c r="OAU744" s="226"/>
      <c r="OAV744" s="226"/>
      <c r="OAW744" s="226"/>
      <c r="OAX744" s="226"/>
      <c r="OAY744" s="226"/>
      <c r="OAZ744" s="226"/>
      <c r="OBA744" s="226"/>
      <c r="OBB744" s="226"/>
      <c r="OBC744" s="226"/>
      <c r="OBD744" s="226"/>
      <c r="OBE744" s="226"/>
      <c r="OBF744" s="226"/>
      <c r="OBG744" s="226"/>
      <c r="OBH744" s="226"/>
      <c r="OBI744" s="226"/>
      <c r="OBJ744" s="226"/>
      <c r="OBK744" s="226"/>
      <c r="OBL744" s="226"/>
      <c r="OBM744" s="226"/>
      <c r="OBN744" s="226"/>
      <c r="OBO744" s="226"/>
      <c r="OBP744" s="226"/>
      <c r="OBQ744" s="226"/>
      <c r="OBR744" s="226"/>
      <c r="OBS744" s="226"/>
      <c r="OBT744" s="226"/>
      <c r="OBU744" s="226"/>
      <c r="OBV744" s="226"/>
      <c r="OBW744" s="226"/>
      <c r="OBX744" s="226"/>
      <c r="OBY744" s="226"/>
      <c r="OBZ744" s="226"/>
      <c r="OCA744" s="226"/>
      <c r="OCB744" s="226"/>
      <c r="OCC744" s="226"/>
      <c r="OCD744" s="226"/>
      <c r="OCE744" s="226"/>
      <c r="OCF744" s="226"/>
      <c r="OCG744" s="226"/>
      <c r="OCH744" s="226"/>
      <c r="OCI744" s="226"/>
      <c r="OCJ744" s="226"/>
      <c r="OCK744" s="226"/>
      <c r="OCL744" s="226"/>
      <c r="OCM744" s="226"/>
      <c r="OCN744" s="226"/>
      <c r="OCO744" s="226"/>
      <c r="OCP744" s="226"/>
      <c r="OCQ744" s="226"/>
      <c r="OCR744" s="226"/>
      <c r="OCS744" s="226"/>
      <c r="OCT744" s="226"/>
      <c r="OCU744" s="226"/>
      <c r="OCV744" s="226"/>
      <c r="OCW744" s="226"/>
      <c r="OCX744" s="226"/>
      <c r="OCY744" s="226"/>
      <c r="OCZ744" s="226"/>
      <c r="ODA744" s="226"/>
      <c r="ODB744" s="226"/>
      <c r="ODC744" s="226"/>
      <c r="ODD744" s="226"/>
      <c r="ODE744" s="226"/>
      <c r="ODF744" s="226"/>
      <c r="ODG744" s="226"/>
      <c r="ODH744" s="226"/>
      <c r="ODI744" s="226"/>
      <c r="ODJ744" s="226"/>
      <c r="ODK744" s="226"/>
      <c r="ODL744" s="226"/>
      <c r="ODM744" s="226"/>
      <c r="ODN744" s="226"/>
      <c r="ODO744" s="226"/>
      <c r="ODP744" s="226"/>
      <c r="ODQ744" s="226"/>
      <c r="ODR744" s="226"/>
      <c r="ODS744" s="226"/>
      <c r="ODT744" s="226"/>
      <c r="ODU744" s="226"/>
      <c r="ODV744" s="226"/>
      <c r="ODW744" s="226"/>
      <c r="ODX744" s="226"/>
      <c r="ODY744" s="226"/>
      <c r="ODZ744" s="226"/>
      <c r="OEA744" s="226"/>
      <c r="OEB744" s="226"/>
      <c r="OEC744" s="226"/>
      <c r="OED744" s="226"/>
      <c r="OEE744" s="226"/>
      <c r="OEF744" s="226"/>
      <c r="OEG744" s="226"/>
      <c r="OEH744" s="226"/>
      <c r="OEI744" s="226"/>
      <c r="OEJ744" s="226"/>
      <c r="OEK744" s="226"/>
      <c r="OEL744" s="226"/>
      <c r="OEM744" s="226"/>
      <c r="OEN744" s="226"/>
      <c r="OEO744" s="226"/>
      <c r="OEP744" s="226"/>
      <c r="OEQ744" s="226"/>
      <c r="OER744" s="226"/>
      <c r="OES744" s="226"/>
      <c r="OET744" s="226"/>
      <c r="OEU744" s="226"/>
      <c r="OEV744" s="226"/>
      <c r="OEW744" s="226"/>
      <c r="OEX744" s="226"/>
      <c r="OEY744" s="226"/>
      <c r="OEZ744" s="226"/>
      <c r="OFA744" s="226"/>
      <c r="OFB744" s="226"/>
      <c r="OFC744" s="226"/>
      <c r="OFD744" s="226"/>
      <c r="OFE744" s="226"/>
      <c r="OFF744" s="226"/>
      <c r="OFG744" s="226"/>
      <c r="OFH744" s="226"/>
      <c r="OFI744" s="226"/>
      <c r="OFJ744" s="226"/>
      <c r="OFK744" s="226"/>
      <c r="OFL744" s="226"/>
      <c r="OFM744" s="226"/>
      <c r="OFN744" s="226"/>
      <c r="OFO744" s="226"/>
      <c r="OFP744" s="226"/>
      <c r="OFQ744" s="226"/>
      <c r="OFR744" s="226"/>
      <c r="OFS744" s="226"/>
      <c r="OFT744" s="226"/>
      <c r="OFU744" s="226"/>
      <c r="OFV744" s="226"/>
      <c r="OFW744" s="226"/>
      <c r="OFX744" s="226"/>
      <c r="OFY744" s="226"/>
      <c r="OFZ744" s="226"/>
      <c r="OGA744" s="226"/>
      <c r="OGB744" s="226"/>
      <c r="OGC744" s="226"/>
      <c r="OGD744" s="226"/>
      <c r="OGE744" s="226"/>
      <c r="OGF744" s="226"/>
      <c r="OGG744" s="226"/>
      <c r="OGH744" s="226"/>
      <c r="OGI744" s="226"/>
      <c r="OGJ744" s="226"/>
      <c r="OGK744" s="226"/>
      <c r="OGL744" s="226"/>
      <c r="OGM744" s="226"/>
      <c r="OGN744" s="226"/>
      <c r="OGO744" s="226"/>
      <c r="OGP744" s="226"/>
      <c r="OGQ744" s="226"/>
      <c r="OGR744" s="226"/>
      <c r="OGS744" s="226"/>
      <c r="OGT744" s="226"/>
      <c r="OGU744" s="226"/>
      <c r="OGV744" s="226"/>
      <c r="OGW744" s="226"/>
      <c r="OGX744" s="226"/>
      <c r="OGY744" s="226"/>
      <c r="OGZ744" s="226"/>
      <c r="OHA744" s="226"/>
      <c r="OHB744" s="226"/>
      <c r="OHC744" s="226"/>
      <c r="OHD744" s="226"/>
      <c r="OHE744" s="226"/>
      <c r="OHF744" s="226"/>
      <c r="OHG744" s="226"/>
      <c r="OHH744" s="226"/>
      <c r="OHI744" s="226"/>
      <c r="OHJ744" s="226"/>
      <c r="OHK744" s="226"/>
      <c r="OHL744" s="226"/>
      <c r="OHM744" s="226"/>
      <c r="OHN744" s="226"/>
      <c r="OHO744" s="226"/>
      <c r="OHP744" s="226"/>
      <c r="OHQ744" s="226"/>
      <c r="OHR744" s="226"/>
      <c r="OHS744" s="226"/>
      <c r="OHT744" s="226"/>
      <c r="OHU744" s="226"/>
      <c r="OHV744" s="226"/>
      <c r="OHW744" s="226"/>
      <c r="OHX744" s="226"/>
      <c r="OHY744" s="226"/>
      <c r="OHZ744" s="226"/>
      <c r="OIA744" s="226"/>
      <c r="OIB744" s="226"/>
      <c r="OIC744" s="226"/>
      <c r="OID744" s="226"/>
      <c r="OIE744" s="226"/>
      <c r="OIF744" s="226"/>
      <c r="OIG744" s="226"/>
      <c r="OIH744" s="226"/>
      <c r="OII744" s="226"/>
      <c r="OIJ744" s="226"/>
      <c r="OIK744" s="226"/>
      <c r="OIL744" s="226"/>
      <c r="OIM744" s="226"/>
      <c r="OIN744" s="226"/>
      <c r="OIO744" s="226"/>
      <c r="OIP744" s="226"/>
      <c r="OIQ744" s="226"/>
      <c r="OIR744" s="226"/>
      <c r="OIS744" s="226"/>
      <c r="OIT744" s="226"/>
      <c r="OIU744" s="226"/>
      <c r="OIV744" s="226"/>
      <c r="OIW744" s="226"/>
      <c r="OIX744" s="226"/>
      <c r="OIY744" s="226"/>
      <c r="OIZ744" s="226"/>
      <c r="OJA744" s="226"/>
      <c r="OJB744" s="226"/>
      <c r="OJC744" s="226"/>
      <c r="OJD744" s="226"/>
      <c r="OJE744" s="226"/>
      <c r="OJF744" s="226"/>
      <c r="OJG744" s="226"/>
      <c r="OJH744" s="226"/>
      <c r="OJI744" s="226"/>
      <c r="OJJ744" s="226"/>
      <c r="OJK744" s="226"/>
      <c r="OJL744" s="226"/>
      <c r="OJM744" s="226"/>
      <c r="OJN744" s="226"/>
      <c r="OJO744" s="226"/>
      <c r="OJP744" s="226"/>
      <c r="OJQ744" s="226"/>
      <c r="OJR744" s="226"/>
      <c r="OJS744" s="226"/>
      <c r="OJT744" s="226"/>
      <c r="OJU744" s="226"/>
      <c r="OJV744" s="226"/>
      <c r="OJW744" s="226"/>
      <c r="OJX744" s="226"/>
      <c r="OJY744" s="226"/>
      <c r="OJZ744" s="226"/>
      <c r="OKA744" s="226"/>
      <c r="OKB744" s="226"/>
      <c r="OKC744" s="226"/>
      <c r="OKD744" s="226"/>
      <c r="OKE744" s="226"/>
      <c r="OKF744" s="226"/>
      <c r="OKG744" s="226"/>
      <c r="OKH744" s="226"/>
      <c r="OKI744" s="226"/>
      <c r="OKJ744" s="226"/>
      <c r="OKK744" s="226"/>
      <c r="OKL744" s="226"/>
      <c r="OKM744" s="226"/>
      <c r="OKN744" s="226"/>
      <c r="OKO744" s="226"/>
      <c r="OKP744" s="226"/>
      <c r="OKQ744" s="226"/>
      <c r="OKR744" s="226"/>
      <c r="OKS744" s="226"/>
      <c r="OKT744" s="226"/>
      <c r="OKU744" s="226"/>
      <c r="OKV744" s="226"/>
      <c r="OKW744" s="226"/>
      <c r="OKX744" s="226"/>
      <c r="OKY744" s="226"/>
      <c r="OKZ744" s="226"/>
      <c r="OLA744" s="226"/>
      <c r="OLB744" s="226"/>
      <c r="OLC744" s="226"/>
      <c r="OLD744" s="226"/>
      <c r="OLE744" s="226"/>
      <c r="OLF744" s="226"/>
      <c r="OLG744" s="226"/>
      <c r="OLH744" s="226"/>
      <c r="OLI744" s="226"/>
      <c r="OLJ744" s="226"/>
      <c r="OLK744" s="226"/>
      <c r="OLL744" s="226"/>
      <c r="OLM744" s="226"/>
      <c r="OLN744" s="226"/>
      <c r="OLO744" s="226"/>
      <c r="OLP744" s="226"/>
      <c r="OLQ744" s="226"/>
      <c r="OLR744" s="226"/>
      <c r="OLS744" s="226"/>
      <c r="OLT744" s="226"/>
      <c r="OLU744" s="226"/>
      <c r="OLV744" s="226"/>
      <c r="OLW744" s="226"/>
      <c r="OLX744" s="226"/>
      <c r="OLY744" s="226"/>
      <c r="OLZ744" s="226"/>
      <c r="OMA744" s="226"/>
      <c r="OMB744" s="226"/>
      <c r="OMC744" s="226"/>
      <c r="OMD744" s="226"/>
      <c r="OME744" s="226"/>
      <c r="OMF744" s="226"/>
      <c r="OMG744" s="226"/>
      <c r="OMH744" s="226"/>
      <c r="OMI744" s="226"/>
      <c r="OMJ744" s="226"/>
      <c r="OMK744" s="226"/>
      <c r="OML744" s="226"/>
      <c r="OMM744" s="226"/>
      <c r="OMN744" s="226"/>
      <c r="OMO744" s="226"/>
      <c r="OMP744" s="226"/>
      <c r="OMQ744" s="226"/>
      <c r="OMR744" s="226"/>
      <c r="OMS744" s="226"/>
      <c r="OMT744" s="226"/>
      <c r="OMU744" s="226"/>
      <c r="OMV744" s="226"/>
      <c r="OMW744" s="226"/>
      <c r="OMX744" s="226"/>
      <c r="OMY744" s="226"/>
      <c r="OMZ744" s="226"/>
      <c r="ONA744" s="226"/>
      <c r="ONB744" s="226"/>
      <c r="ONC744" s="226"/>
      <c r="OND744" s="226"/>
      <c r="ONE744" s="226"/>
      <c r="ONF744" s="226"/>
      <c r="ONG744" s="226"/>
      <c r="ONH744" s="226"/>
      <c r="ONI744" s="226"/>
      <c r="ONJ744" s="226"/>
      <c r="ONK744" s="226"/>
      <c r="ONL744" s="226"/>
      <c r="ONM744" s="226"/>
      <c r="ONN744" s="226"/>
      <c r="ONO744" s="226"/>
      <c r="ONP744" s="226"/>
      <c r="ONQ744" s="226"/>
      <c r="ONR744" s="226"/>
      <c r="ONS744" s="226"/>
      <c r="ONT744" s="226"/>
      <c r="ONU744" s="226"/>
      <c r="ONV744" s="226"/>
      <c r="ONW744" s="226"/>
      <c r="ONX744" s="226"/>
      <c r="ONY744" s="226"/>
      <c r="ONZ744" s="226"/>
      <c r="OOA744" s="226"/>
      <c r="OOB744" s="226"/>
      <c r="OOC744" s="226"/>
      <c r="OOD744" s="226"/>
      <c r="OOE744" s="226"/>
      <c r="OOF744" s="226"/>
      <c r="OOG744" s="226"/>
      <c r="OOH744" s="226"/>
      <c r="OOI744" s="226"/>
      <c r="OOJ744" s="226"/>
      <c r="OOK744" s="226"/>
      <c r="OOL744" s="226"/>
      <c r="OOM744" s="226"/>
      <c r="OON744" s="226"/>
      <c r="OOO744" s="226"/>
      <c r="OOP744" s="226"/>
      <c r="OOQ744" s="226"/>
      <c r="OOR744" s="226"/>
      <c r="OOS744" s="226"/>
      <c r="OOT744" s="226"/>
      <c r="OOU744" s="226"/>
      <c r="OOV744" s="226"/>
      <c r="OOW744" s="226"/>
      <c r="OOX744" s="226"/>
      <c r="OOY744" s="226"/>
      <c r="OOZ744" s="226"/>
      <c r="OPA744" s="226"/>
      <c r="OPB744" s="226"/>
      <c r="OPC744" s="226"/>
      <c r="OPD744" s="226"/>
      <c r="OPE744" s="226"/>
      <c r="OPF744" s="226"/>
      <c r="OPG744" s="226"/>
      <c r="OPH744" s="226"/>
      <c r="OPI744" s="226"/>
      <c r="OPJ744" s="226"/>
      <c r="OPK744" s="226"/>
      <c r="OPL744" s="226"/>
      <c r="OPM744" s="226"/>
      <c r="OPN744" s="226"/>
      <c r="OPO744" s="226"/>
      <c r="OPP744" s="226"/>
      <c r="OPQ744" s="226"/>
      <c r="OPR744" s="226"/>
      <c r="OPS744" s="226"/>
      <c r="OPT744" s="226"/>
      <c r="OPU744" s="226"/>
      <c r="OPV744" s="226"/>
      <c r="OPW744" s="226"/>
      <c r="OPX744" s="226"/>
      <c r="OPY744" s="226"/>
      <c r="OPZ744" s="226"/>
      <c r="OQA744" s="226"/>
      <c r="OQB744" s="226"/>
      <c r="OQC744" s="226"/>
      <c r="OQD744" s="226"/>
      <c r="OQE744" s="226"/>
      <c r="OQF744" s="226"/>
      <c r="OQG744" s="226"/>
      <c r="OQH744" s="226"/>
      <c r="OQI744" s="226"/>
      <c r="OQJ744" s="226"/>
      <c r="OQK744" s="226"/>
      <c r="OQL744" s="226"/>
      <c r="OQM744" s="226"/>
      <c r="OQN744" s="226"/>
      <c r="OQO744" s="226"/>
      <c r="OQP744" s="226"/>
      <c r="OQQ744" s="226"/>
      <c r="OQR744" s="226"/>
      <c r="OQS744" s="226"/>
      <c r="OQT744" s="226"/>
      <c r="OQU744" s="226"/>
      <c r="OQV744" s="226"/>
      <c r="OQW744" s="226"/>
      <c r="OQX744" s="226"/>
      <c r="OQY744" s="226"/>
      <c r="OQZ744" s="226"/>
      <c r="ORA744" s="226"/>
      <c r="ORB744" s="226"/>
      <c r="ORC744" s="226"/>
      <c r="ORD744" s="226"/>
      <c r="ORE744" s="226"/>
      <c r="ORF744" s="226"/>
      <c r="ORG744" s="226"/>
      <c r="ORH744" s="226"/>
      <c r="ORI744" s="226"/>
      <c r="ORJ744" s="226"/>
      <c r="ORK744" s="226"/>
      <c r="ORL744" s="226"/>
      <c r="ORM744" s="226"/>
      <c r="ORN744" s="226"/>
      <c r="ORO744" s="226"/>
      <c r="ORP744" s="226"/>
      <c r="ORQ744" s="226"/>
      <c r="ORR744" s="226"/>
      <c r="ORS744" s="226"/>
      <c r="ORT744" s="226"/>
      <c r="ORU744" s="226"/>
      <c r="ORV744" s="226"/>
      <c r="ORW744" s="226"/>
      <c r="ORX744" s="226"/>
      <c r="ORY744" s="226"/>
      <c r="ORZ744" s="226"/>
      <c r="OSA744" s="226"/>
      <c r="OSB744" s="226"/>
      <c r="OSC744" s="226"/>
      <c r="OSD744" s="226"/>
      <c r="OSE744" s="226"/>
      <c r="OSF744" s="226"/>
      <c r="OSG744" s="226"/>
      <c r="OSH744" s="226"/>
      <c r="OSI744" s="226"/>
      <c r="OSJ744" s="226"/>
      <c r="OSK744" s="226"/>
      <c r="OSL744" s="226"/>
      <c r="OSM744" s="226"/>
      <c r="OSN744" s="226"/>
      <c r="OSO744" s="226"/>
      <c r="OSP744" s="226"/>
      <c r="OSQ744" s="226"/>
      <c r="OSR744" s="226"/>
      <c r="OSS744" s="226"/>
      <c r="OST744" s="226"/>
      <c r="OSU744" s="226"/>
      <c r="OSV744" s="226"/>
      <c r="OSW744" s="226"/>
      <c r="OSX744" s="226"/>
      <c r="OSY744" s="226"/>
      <c r="OSZ744" s="226"/>
      <c r="OTA744" s="226"/>
      <c r="OTB744" s="226"/>
      <c r="OTC744" s="226"/>
      <c r="OTD744" s="226"/>
      <c r="OTE744" s="226"/>
      <c r="OTF744" s="226"/>
      <c r="OTG744" s="226"/>
      <c r="OTH744" s="226"/>
      <c r="OTI744" s="226"/>
      <c r="OTJ744" s="226"/>
      <c r="OTK744" s="226"/>
      <c r="OTL744" s="226"/>
      <c r="OTM744" s="226"/>
      <c r="OTN744" s="226"/>
      <c r="OTO744" s="226"/>
      <c r="OTP744" s="226"/>
      <c r="OTQ744" s="226"/>
      <c r="OTR744" s="226"/>
      <c r="OTS744" s="226"/>
      <c r="OTT744" s="226"/>
      <c r="OTU744" s="226"/>
      <c r="OTV744" s="226"/>
      <c r="OTW744" s="226"/>
      <c r="OTX744" s="226"/>
      <c r="OTY744" s="226"/>
      <c r="OTZ744" s="226"/>
      <c r="OUA744" s="226"/>
      <c r="OUB744" s="226"/>
      <c r="OUC744" s="226"/>
      <c r="OUD744" s="226"/>
      <c r="OUE744" s="226"/>
      <c r="OUF744" s="226"/>
      <c r="OUG744" s="226"/>
      <c r="OUH744" s="226"/>
      <c r="OUI744" s="226"/>
      <c r="OUJ744" s="226"/>
      <c r="OUK744" s="226"/>
      <c r="OUL744" s="226"/>
      <c r="OUM744" s="226"/>
      <c r="OUN744" s="226"/>
      <c r="OUO744" s="226"/>
      <c r="OUP744" s="226"/>
      <c r="OUQ744" s="226"/>
      <c r="OUR744" s="226"/>
      <c r="OUS744" s="226"/>
      <c r="OUT744" s="226"/>
      <c r="OUU744" s="226"/>
      <c r="OUV744" s="226"/>
      <c r="OUW744" s="226"/>
      <c r="OUX744" s="226"/>
      <c r="OUY744" s="226"/>
      <c r="OUZ744" s="226"/>
      <c r="OVA744" s="226"/>
      <c r="OVB744" s="226"/>
      <c r="OVC744" s="226"/>
      <c r="OVD744" s="226"/>
      <c r="OVE744" s="226"/>
      <c r="OVF744" s="226"/>
      <c r="OVG744" s="226"/>
      <c r="OVH744" s="226"/>
      <c r="OVI744" s="226"/>
      <c r="OVJ744" s="226"/>
      <c r="OVK744" s="226"/>
      <c r="OVL744" s="226"/>
      <c r="OVM744" s="226"/>
      <c r="OVN744" s="226"/>
      <c r="OVO744" s="226"/>
      <c r="OVP744" s="226"/>
      <c r="OVQ744" s="226"/>
      <c r="OVR744" s="226"/>
      <c r="OVS744" s="226"/>
      <c r="OVT744" s="226"/>
      <c r="OVU744" s="226"/>
      <c r="OVV744" s="226"/>
      <c r="OVW744" s="226"/>
      <c r="OVX744" s="226"/>
      <c r="OVY744" s="226"/>
      <c r="OVZ744" s="226"/>
      <c r="OWA744" s="226"/>
      <c r="OWB744" s="226"/>
      <c r="OWC744" s="226"/>
      <c r="OWD744" s="226"/>
      <c r="OWE744" s="226"/>
      <c r="OWF744" s="226"/>
      <c r="OWG744" s="226"/>
      <c r="OWH744" s="226"/>
      <c r="OWI744" s="226"/>
      <c r="OWJ744" s="226"/>
      <c r="OWK744" s="226"/>
      <c r="OWL744" s="226"/>
      <c r="OWM744" s="226"/>
      <c r="OWN744" s="226"/>
      <c r="OWO744" s="226"/>
      <c r="OWP744" s="226"/>
      <c r="OWQ744" s="226"/>
      <c r="OWR744" s="226"/>
      <c r="OWS744" s="226"/>
      <c r="OWT744" s="226"/>
      <c r="OWU744" s="226"/>
      <c r="OWV744" s="226"/>
      <c r="OWW744" s="226"/>
      <c r="OWX744" s="226"/>
      <c r="OWY744" s="226"/>
      <c r="OWZ744" s="226"/>
      <c r="OXA744" s="226"/>
      <c r="OXB744" s="226"/>
      <c r="OXC744" s="226"/>
      <c r="OXD744" s="226"/>
      <c r="OXE744" s="226"/>
      <c r="OXF744" s="226"/>
      <c r="OXG744" s="226"/>
      <c r="OXH744" s="226"/>
      <c r="OXI744" s="226"/>
      <c r="OXJ744" s="226"/>
      <c r="OXK744" s="226"/>
      <c r="OXL744" s="226"/>
      <c r="OXM744" s="226"/>
      <c r="OXN744" s="226"/>
      <c r="OXO744" s="226"/>
      <c r="OXP744" s="226"/>
      <c r="OXQ744" s="226"/>
      <c r="OXR744" s="226"/>
      <c r="OXS744" s="226"/>
      <c r="OXT744" s="226"/>
      <c r="OXU744" s="226"/>
      <c r="OXV744" s="226"/>
      <c r="OXW744" s="226"/>
      <c r="OXX744" s="226"/>
      <c r="OXY744" s="226"/>
      <c r="OXZ744" s="226"/>
      <c r="OYA744" s="226"/>
      <c r="OYB744" s="226"/>
      <c r="OYC744" s="226"/>
      <c r="OYD744" s="226"/>
      <c r="OYE744" s="226"/>
      <c r="OYF744" s="226"/>
      <c r="OYG744" s="226"/>
      <c r="OYH744" s="226"/>
      <c r="OYI744" s="226"/>
      <c r="OYJ744" s="226"/>
      <c r="OYK744" s="226"/>
      <c r="OYL744" s="226"/>
      <c r="OYM744" s="226"/>
      <c r="OYN744" s="226"/>
      <c r="OYO744" s="226"/>
      <c r="OYP744" s="226"/>
      <c r="OYQ744" s="226"/>
      <c r="OYR744" s="226"/>
      <c r="OYS744" s="226"/>
      <c r="OYT744" s="226"/>
      <c r="OYU744" s="226"/>
      <c r="OYV744" s="226"/>
      <c r="OYW744" s="226"/>
      <c r="OYX744" s="226"/>
      <c r="OYY744" s="226"/>
      <c r="OYZ744" s="226"/>
      <c r="OZA744" s="226"/>
      <c r="OZB744" s="226"/>
      <c r="OZC744" s="226"/>
      <c r="OZD744" s="226"/>
      <c r="OZE744" s="226"/>
      <c r="OZF744" s="226"/>
      <c r="OZG744" s="226"/>
      <c r="OZH744" s="226"/>
      <c r="OZI744" s="226"/>
      <c r="OZJ744" s="226"/>
      <c r="OZK744" s="226"/>
      <c r="OZL744" s="226"/>
      <c r="OZM744" s="226"/>
      <c r="OZN744" s="226"/>
      <c r="OZO744" s="226"/>
      <c r="OZP744" s="226"/>
      <c r="OZQ744" s="226"/>
      <c r="OZR744" s="226"/>
      <c r="OZS744" s="226"/>
      <c r="OZT744" s="226"/>
      <c r="OZU744" s="226"/>
      <c r="OZV744" s="226"/>
      <c r="OZW744" s="226"/>
      <c r="OZX744" s="226"/>
      <c r="OZY744" s="226"/>
      <c r="OZZ744" s="226"/>
      <c r="PAA744" s="226"/>
      <c r="PAB744" s="226"/>
      <c r="PAC744" s="226"/>
      <c r="PAD744" s="226"/>
      <c r="PAE744" s="226"/>
      <c r="PAF744" s="226"/>
      <c r="PAG744" s="226"/>
      <c r="PAH744" s="226"/>
      <c r="PAI744" s="226"/>
      <c r="PAJ744" s="226"/>
      <c r="PAK744" s="226"/>
      <c r="PAL744" s="226"/>
      <c r="PAM744" s="226"/>
      <c r="PAN744" s="226"/>
      <c r="PAO744" s="226"/>
      <c r="PAP744" s="226"/>
      <c r="PAQ744" s="226"/>
      <c r="PAR744" s="226"/>
      <c r="PAS744" s="226"/>
      <c r="PAT744" s="226"/>
      <c r="PAU744" s="226"/>
      <c r="PAV744" s="226"/>
      <c r="PAW744" s="226"/>
      <c r="PAX744" s="226"/>
      <c r="PAY744" s="226"/>
      <c r="PAZ744" s="226"/>
      <c r="PBA744" s="226"/>
      <c r="PBB744" s="226"/>
      <c r="PBC744" s="226"/>
      <c r="PBD744" s="226"/>
      <c r="PBE744" s="226"/>
      <c r="PBF744" s="226"/>
      <c r="PBG744" s="226"/>
      <c r="PBH744" s="226"/>
      <c r="PBI744" s="226"/>
      <c r="PBJ744" s="226"/>
      <c r="PBK744" s="226"/>
      <c r="PBL744" s="226"/>
      <c r="PBM744" s="226"/>
      <c r="PBN744" s="226"/>
      <c r="PBO744" s="226"/>
      <c r="PBP744" s="226"/>
      <c r="PBQ744" s="226"/>
      <c r="PBR744" s="226"/>
      <c r="PBS744" s="226"/>
      <c r="PBT744" s="226"/>
      <c r="PBU744" s="226"/>
      <c r="PBV744" s="226"/>
      <c r="PBW744" s="226"/>
      <c r="PBX744" s="226"/>
      <c r="PBY744" s="226"/>
      <c r="PBZ744" s="226"/>
      <c r="PCA744" s="226"/>
      <c r="PCB744" s="226"/>
      <c r="PCC744" s="226"/>
      <c r="PCD744" s="226"/>
      <c r="PCE744" s="226"/>
      <c r="PCF744" s="226"/>
      <c r="PCG744" s="226"/>
      <c r="PCH744" s="226"/>
      <c r="PCI744" s="226"/>
      <c r="PCJ744" s="226"/>
      <c r="PCK744" s="226"/>
      <c r="PCL744" s="226"/>
      <c r="PCM744" s="226"/>
      <c r="PCN744" s="226"/>
      <c r="PCO744" s="226"/>
      <c r="PCP744" s="226"/>
      <c r="PCQ744" s="226"/>
      <c r="PCR744" s="226"/>
      <c r="PCS744" s="226"/>
      <c r="PCT744" s="226"/>
      <c r="PCU744" s="226"/>
      <c r="PCV744" s="226"/>
      <c r="PCW744" s="226"/>
      <c r="PCX744" s="226"/>
      <c r="PCY744" s="226"/>
      <c r="PCZ744" s="226"/>
      <c r="PDA744" s="226"/>
      <c r="PDB744" s="226"/>
      <c r="PDC744" s="226"/>
      <c r="PDD744" s="226"/>
      <c r="PDE744" s="226"/>
      <c r="PDF744" s="226"/>
      <c r="PDG744" s="226"/>
      <c r="PDH744" s="226"/>
      <c r="PDI744" s="226"/>
      <c r="PDJ744" s="226"/>
      <c r="PDK744" s="226"/>
      <c r="PDL744" s="226"/>
      <c r="PDM744" s="226"/>
      <c r="PDN744" s="226"/>
      <c r="PDO744" s="226"/>
      <c r="PDP744" s="226"/>
      <c r="PDQ744" s="226"/>
      <c r="PDR744" s="226"/>
      <c r="PDS744" s="226"/>
      <c r="PDT744" s="226"/>
      <c r="PDU744" s="226"/>
      <c r="PDV744" s="226"/>
      <c r="PDW744" s="226"/>
      <c r="PDX744" s="226"/>
      <c r="PDY744" s="226"/>
      <c r="PDZ744" s="226"/>
      <c r="PEA744" s="226"/>
      <c r="PEB744" s="226"/>
      <c r="PEC744" s="226"/>
      <c r="PED744" s="226"/>
      <c r="PEE744" s="226"/>
      <c r="PEF744" s="226"/>
      <c r="PEG744" s="226"/>
      <c r="PEH744" s="226"/>
      <c r="PEI744" s="226"/>
      <c r="PEJ744" s="226"/>
      <c r="PEK744" s="226"/>
      <c r="PEL744" s="226"/>
      <c r="PEM744" s="226"/>
      <c r="PEN744" s="226"/>
      <c r="PEO744" s="226"/>
      <c r="PEP744" s="226"/>
      <c r="PEQ744" s="226"/>
      <c r="PER744" s="226"/>
      <c r="PES744" s="226"/>
      <c r="PET744" s="226"/>
      <c r="PEU744" s="226"/>
      <c r="PEV744" s="226"/>
      <c r="PEW744" s="226"/>
      <c r="PEX744" s="226"/>
      <c r="PEY744" s="226"/>
      <c r="PEZ744" s="226"/>
      <c r="PFA744" s="226"/>
      <c r="PFB744" s="226"/>
      <c r="PFC744" s="226"/>
      <c r="PFD744" s="226"/>
      <c r="PFE744" s="226"/>
      <c r="PFF744" s="226"/>
      <c r="PFG744" s="226"/>
      <c r="PFH744" s="226"/>
      <c r="PFI744" s="226"/>
      <c r="PFJ744" s="226"/>
      <c r="PFK744" s="226"/>
      <c r="PFL744" s="226"/>
      <c r="PFM744" s="226"/>
      <c r="PFN744" s="226"/>
      <c r="PFO744" s="226"/>
      <c r="PFP744" s="226"/>
      <c r="PFQ744" s="226"/>
      <c r="PFR744" s="226"/>
      <c r="PFS744" s="226"/>
      <c r="PFT744" s="226"/>
      <c r="PFU744" s="226"/>
      <c r="PFV744" s="226"/>
      <c r="PFW744" s="226"/>
      <c r="PFX744" s="226"/>
      <c r="PFY744" s="226"/>
      <c r="PFZ744" s="226"/>
      <c r="PGA744" s="226"/>
      <c r="PGB744" s="226"/>
      <c r="PGC744" s="226"/>
      <c r="PGD744" s="226"/>
      <c r="PGE744" s="226"/>
      <c r="PGF744" s="226"/>
      <c r="PGG744" s="226"/>
      <c r="PGH744" s="226"/>
      <c r="PGI744" s="226"/>
      <c r="PGJ744" s="226"/>
      <c r="PGK744" s="226"/>
      <c r="PGL744" s="226"/>
      <c r="PGM744" s="226"/>
      <c r="PGN744" s="226"/>
      <c r="PGO744" s="226"/>
      <c r="PGP744" s="226"/>
      <c r="PGQ744" s="226"/>
      <c r="PGR744" s="226"/>
      <c r="PGS744" s="226"/>
      <c r="PGT744" s="226"/>
      <c r="PGU744" s="226"/>
      <c r="PGV744" s="226"/>
      <c r="PGW744" s="226"/>
      <c r="PGX744" s="226"/>
      <c r="PGY744" s="226"/>
      <c r="PGZ744" s="226"/>
      <c r="PHA744" s="226"/>
      <c r="PHB744" s="226"/>
      <c r="PHC744" s="226"/>
      <c r="PHD744" s="226"/>
      <c r="PHE744" s="226"/>
      <c r="PHF744" s="226"/>
      <c r="PHG744" s="226"/>
      <c r="PHH744" s="226"/>
      <c r="PHI744" s="226"/>
      <c r="PHJ744" s="226"/>
      <c r="PHK744" s="226"/>
      <c r="PHL744" s="226"/>
      <c r="PHM744" s="226"/>
      <c r="PHN744" s="226"/>
      <c r="PHO744" s="226"/>
      <c r="PHP744" s="226"/>
      <c r="PHQ744" s="226"/>
      <c r="PHR744" s="226"/>
      <c r="PHS744" s="226"/>
      <c r="PHT744" s="226"/>
      <c r="PHU744" s="226"/>
      <c r="PHV744" s="226"/>
      <c r="PHW744" s="226"/>
      <c r="PHX744" s="226"/>
      <c r="PHY744" s="226"/>
      <c r="PHZ744" s="226"/>
      <c r="PIA744" s="226"/>
      <c r="PIB744" s="226"/>
      <c r="PIC744" s="226"/>
      <c r="PID744" s="226"/>
      <c r="PIE744" s="226"/>
      <c r="PIF744" s="226"/>
      <c r="PIG744" s="226"/>
      <c r="PIH744" s="226"/>
      <c r="PII744" s="226"/>
      <c r="PIJ744" s="226"/>
      <c r="PIK744" s="226"/>
      <c r="PIL744" s="226"/>
      <c r="PIM744" s="226"/>
      <c r="PIN744" s="226"/>
      <c r="PIO744" s="226"/>
      <c r="PIP744" s="226"/>
      <c r="PIQ744" s="226"/>
      <c r="PIR744" s="226"/>
      <c r="PIS744" s="226"/>
      <c r="PIT744" s="226"/>
      <c r="PIU744" s="226"/>
      <c r="PIV744" s="226"/>
      <c r="PIW744" s="226"/>
      <c r="PIX744" s="226"/>
      <c r="PIY744" s="226"/>
      <c r="PIZ744" s="226"/>
      <c r="PJA744" s="226"/>
      <c r="PJB744" s="226"/>
      <c r="PJC744" s="226"/>
      <c r="PJD744" s="226"/>
      <c r="PJE744" s="226"/>
      <c r="PJF744" s="226"/>
      <c r="PJG744" s="226"/>
      <c r="PJH744" s="226"/>
      <c r="PJI744" s="226"/>
      <c r="PJJ744" s="226"/>
      <c r="PJK744" s="226"/>
      <c r="PJL744" s="226"/>
      <c r="PJM744" s="226"/>
      <c r="PJN744" s="226"/>
      <c r="PJO744" s="226"/>
      <c r="PJP744" s="226"/>
      <c r="PJQ744" s="226"/>
      <c r="PJR744" s="226"/>
      <c r="PJS744" s="226"/>
      <c r="PJT744" s="226"/>
      <c r="PJU744" s="226"/>
      <c r="PJV744" s="226"/>
      <c r="PJW744" s="226"/>
      <c r="PJX744" s="226"/>
      <c r="PJY744" s="226"/>
      <c r="PJZ744" s="226"/>
      <c r="PKA744" s="226"/>
      <c r="PKB744" s="226"/>
      <c r="PKC744" s="226"/>
      <c r="PKD744" s="226"/>
      <c r="PKE744" s="226"/>
      <c r="PKF744" s="226"/>
      <c r="PKG744" s="226"/>
      <c r="PKH744" s="226"/>
      <c r="PKI744" s="226"/>
      <c r="PKJ744" s="226"/>
      <c r="PKK744" s="226"/>
      <c r="PKL744" s="226"/>
      <c r="PKM744" s="226"/>
      <c r="PKN744" s="226"/>
      <c r="PKO744" s="226"/>
      <c r="PKP744" s="226"/>
      <c r="PKQ744" s="226"/>
      <c r="PKR744" s="226"/>
      <c r="PKS744" s="226"/>
      <c r="PKT744" s="226"/>
      <c r="PKU744" s="226"/>
      <c r="PKV744" s="226"/>
      <c r="PKW744" s="226"/>
      <c r="PKX744" s="226"/>
      <c r="PKY744" s="226"/>
      <c r="PKZ744" s="226"/>
      <c r="PLA744" s="226"/>
      <c r="PLB744" s="226"/>
      <c r="PLC744" s="226"/>
      <c r="PLD744" s="226"/>
      <c r="PLE744" s="226"/>
      <c r="PLF744" s="226"/>
      <c r="PLG744" s="226"/>
      <c r="PLH744" s="226"/>
      <c r="PLI744" s="226"/>
      <c r="PLJ744" s="226"/>
      <c r="PLK744" s="226"/>
      <c r="PLL744" s="226"/>
      <c r="PLM744" s="226"/>
      <c r="PLN744" s="226"/>
      <c r="PLO744" s="226"/>
      <c r="PLP744" s="226"/>
      <c r="PLQ744" s="226"/>
      <c r="PLR744" s="226"/>
      <c r="PLS744" s="226"/>
      <c r="PLT744" s="226"/>
      <c r="PLU744" s="226"/>
      <c r="PLV744" s="226"/>
      <c r="PLW744" s="226"/>
      <c r="PLX744" s="226"/>
      <c r="PLY744" s="226"/>
      <c r="PLZ744" s="226"/>
      <c r="PMA744" s="226"/>
      <c r="PMB744" s="226"/>
      <c r="PMC744" s="226"/>
      <c r="PMD744" s="226"/>
      <c r="PME744" s="226"/>
      <c r="PMF744" s="226"/>
      <c r="PMG744" s="226"/>
      <c r="PMH744" s="226"/>
      <c r="PMI744" s="226"/>
      <c r="PMJ744" s="226"/>
      <c r="PMK744" s="226"/>
      <c r="PML744" s="226"/>
      <c r="PMM744" s="226"/>
      <c r="PMN744" s="226"/>
      <c r="PMO744" s="226"/>
      <c r="PMP744" s="226"/>
      <c r="PMQ744" s="226"/>
      <c r="PMR744" s="226"/>
      <c r="PMS744" s="226"/>
      <c r="PMT744" s="226"/>
      <c r="PMU744" s="226"/>
      <c r="PMV744" s="226"/>
      <c r="PMW744" s="226"/>
      <c r="PMX744" s="226"/>
      <c r="PMY744" s="226"/>
      <c r="PMZ744" s="226"/>
      <c r="PNA744" s="226"/>
      <c r="PNB744" s="226"/>
      <c r="PNC744" s="226"/>
      <c r="PND744" s="226"/>
      <c r="PNE744" s="226"/>
      <c r="PNF744" s="226"/>
      <c r="PNG744" s="226"/>
      <c r="PNH744" s="226"/>
      <c r="PNI744" s="226"/>
      <c r="PNJ744" s="226"/>
      <c r="PNK744" s="226"/>
      <c r="PNL744" s="226"/>
      <c r="PNM744" s="226"/>
      <c r="PNN744" s="226"/>
      <c r="PNO744" s="226"/>
      <c r="PNP744" s="226"/>
      <c r="PNQ744" s="226"/>
      <c r="PNR744" s="226"/>
      <c r="PNS744" s="226"/>
      <c r="PNT744" s="226"/>
      <c r="PNU744" s="226"/>
      <c r="PNV744" s="226"/>
      <c r="PNW744" s="226"/>
      <c r="PNX744" s="226"/>
      <c r="PNY744" s="226"/>
      <c r="PNZ744" s="226"/>
      <c r="POA744" s="226"/>
      <c r="POB744" s="226"/>
      <c r="POC744" s="226"/>
      <c r="POD744" s="226"/>
      <c r="POE744" s="226"/>
      <c r="POF744" s="226"/>
      <c r="POG744" s="226"/>
      <c r="POH744" s="226"/>
      <c r="POI744" s="226"/>
      <c r="POJ744" s="226"/>
      <c r="POK744" s="226"/>
      <c r="POL744" s="226"/>
      <c r="POM744" s="226"/>
      <c r="PON744" s="226"/>
      <c r="POO744" s="226"/>
      <c r="POP744" s="226"/>
      <c r="POQ744" s="226"/>
      <c r="POR744" s="226"/>
      <c r="POS744" s="226"/>
      <c r="POT744" s="226"/>
      <c r="POU744" s="226"/>
      <c r="POV744" s="226"/>
      <c r="POW744" s="226"/>
      <c r="POX744" s="226"/>
      <c r="POY744" s="226"/>
      <c r="POZ744" s="226"/>
      <c r="PPA744" s="226"/>
      <c r="PPB744" s="226"/>
      <c r="PPC744" s="226"/>
      <c r="PPD744" s="226"/>
      <c r="PPE744" s="226"/>
      <c r="PPF744" s="226"/>
      <c r="PPG744" s="226"/>
      <c r="PPH744" s="226"/>
      <c r="PPI744" s="226"/>
      <c r="PPJ744" s="226"/>
      <c r="PPK744" s="226"/>
      <c r="PPL744" s="226"/>
      <c r="PPM744" s="226"/>
      <c r="PPN744" s="226"/>
      <c r="PPO744" s="226"/>
      <c r="PPP744" s="226"/>
      <c r="PPQ744" s="226"/>
      <c r="PPR744" s="226"/>
      <c r="PPS744" s="226"/>
      <c r="PPT744" s="226"/>
      <c r="PPU744" s="226"/>
      <c r="PPV744" s="226"/>
      <c r="PPW744" s="226"/>
      <c r="PPX744" s="226"/>
      <c r="PPY744" s="226"/>
      <c r="PPZ744" s="226"/>
      <c r="PQA744" s="226"/>
      <c r="PQB744" s="226"/>
      <c r="PQC744" s="226"/>
      <c r="PQD744" s="226"/>
      <c r="PQE744" s="226"/>
      <c r="PQF744" s="226"/>
      <c r="PQG744" s="226"/>
      <c r="PQH744" s="226"/>
      <c r="PQI744" s="226"/>
      <c r="PQJ744" s="226"/>
      <c r="PQK744" s="226"/>
      <c r="PQL744" s="226"/>
      <c r="PQM744" s="226"/>
      <c r="PQN744" s="226"/>
      <c r="PQO744" s="226"/>
      <c r="PQP744" s="226"/>
      <c r="PQQ744" s="226"/>
      <c r="PQR744" s="226"/>
      <c r="PQS744" s="226"/>
      <c r="PQT744" s="226"/>
      <c r="PQU744" s="226"/>
      <c r="PQV744" s="226"/>
      <c r="PQW744" s="226"/>
      <c r="PQX744" s="226"/>
      <c r="PQY744" s="226"/>
      <c r="PQZ744" s="226"/>
      <c r="PRA744" s="226"/>
      <c r="PRB744" s="226"/>
      <c r="PRC744" s="226"/>
      <c r="PRD744" s="226"/>
      <c r="PRE744" s="226"/>
      <c r="PRF744" s="226"/>
      <c r="PRG744" s="226"/>
      <c r="PRH744" s="226"/>
      <c r="PRI744" s="226"/>
      <c r="PRJ744" s="226"/>
      <c r="PRK744" s="226"/>
      <c r="PRL744" s="226"/>
      <c r="PRM744" s="226"/>
      <c r="PRN744" s="226"/>
      <c r="PRO744" s="226"/>
      <c r="PRP744" s="226"/>
      <c r="PRQ744" s="226"/>
      <c r="PRR744" s="226"/>
      <c r="PRS744" s="226"/>
      <c r="PRT744" s="226"/>
      <c r="PRU744" s="226"/>
      <c r="PRV744" s="226"/>
      <c r="PRW744" s="226"/>
      <c r="PRX744" s="226"/>
      <c r="PRY744" s="226"/>
      <c r="PRZ744" s="226"/>
      <c r="PSA744" s="226"/>
      <c r="PSB744" s="226"/>
      <c r="PSC744" s="226"/>
      <c r="PSD744" s="226"/>
      <c r="PSE744" s="226"/>
      <c r="PSF744" s="226"/>
      <c r="PSG744" s="226"/>
      <c r="PSH744" s="226"/>
      <c r="PSI744" s="226"/>
      <c r="PSJ744" s="226"/>
      <c r="PSK744" s="226"/>
      <c r="PSL744" s="226"/>
      <c r="PSM744" s="226"/>
      <c r="PSN744" s="226"/>
      <c r="PSO744" s="226"/>
      <c r="PSP744" s="226"/>
      <c r="PSQ744" s="226"/>
      <c r="PSR744" s="226"/>
      <c r="PSS744" s="226"/>
      <c r="PST744" s="226"/>
      <c r="PSU744" s="226"/>
      <c r="PSV744" s="226"/>
      <c r="PSW744" s="226"/>
      <c r="PSX744" s="226"/>
      <c r="PSY744" s="226"/>
      <c r="PSZ744" s="226"/>
      <c r="PTA744" s="226"/>
      <c r="PTB744" s="226"/>
      <c r="PTC744" s="226"/>
      <c r="PTD744" s="226"/>
      <c r="PTE744" s="226"/>
      <c r="PTF744" s="226"/>
      <c r="PTG744" s="226"/>
      <c r="PTH744" s="226"/>
      <c r="PTI744" s="226"/>
      <c r="PTJ744" s="226"/>
      <c r="PTK744" s="226"/>
      <c r="PTL744" s="226"/>
      <c r="PTM744" s="226"/>
      <c r="PTN744" s="226"/>
      <c r="PTO744" s="226"/>
      <c r="PTP744" s="226"/>
      <c r="PTQ744" s="226"/>
      <c r="PTR744" s="226"/>
      <c r="PTS744" s="226"/>
      <c r="PTT744" s="226"/>
      <c r="PTU744" s="226"/>
      <c r="PTV744" s="226"/>
      <c r="PTW744" s="226"/>
      <c r="PTX744" s="226"/>
      <c r="PTY744" s="226"/>
      <c r="PTZ744" s="226"/>
      <c r="PUA744" s="226"/>
      <c r="PUB744" s="226"/>
      <c r="PUC744" s="226"/>
      <c r="PUD744" s="226"/>
      <c r="PUE744" s="226"/>
      <c r="PUF744" s="226"/>
      <c r="PUG744" s="226"/>
      <c r="PUH744" s="226"/>
      <c r="PUI744" s="226"/>
      <c r="PUJ744" s="226"/>
      <c r="PUK744" s="226"/>
      <c r="PUL744" s="226"/>
      <c r="PUM744" s="226"/>
      <c r="PUN744" s="226"/>
      <c r="PUO744" s="226"/>
      <c r="PUP744" s="226"/>
      <c r="PUQ744" s="226"/>
      <c r="PUR744" s="226"/>
      <c r="PUS744" s="226"/>
      <c r="PUT744" s="226"/>
      <c r="PUU744" s="226"/>
      <c r="PUV744" s="226"/>
      <c r="PUW744" s="226"/>
      <c r="PUX744" s="226"/>
      <c r="PUY744" s="226"/>
      <c r="PUZ744" s="226"/>
      <c r="PVA744" s="226"/>
      <c r="PVB744" s="226"/>
      <c r="PVC744" s="226"/>
      <c r="PVD744" s="226"/>
      <c r="PVE744" s="226"/>
      <c r="PVF744" s="226"/>
      <c r="PVG744" s="226"/>
      <c r="PVH744" s="226"/>
      <c r="PVI744" s="226"/>
      <c r="PVJ744" s="226"/>
      <c r="PVK744" s="226"/>
      <c r="PVL744" s="226"/>
      <c r="PVM744" s="226"/>
      <c r="PVN744" s="226"/>
      <c r="PVO744" s="226"/>
      <c r="PVP744" s="226"/>
      <c r="PVQ744" s="226"/>
      <c r="PVR744" s="226"/>
      <c r="PVS744" s="226"/>
      <c r="PVT744" s="226"/>
      <c r="PVU744" s="226"/>
      <c r="PVV744" s="226"/>
      <c r="PVW744" s="226"/>
      <c r="PVX744" s="226"/>
      <c r="PVY744" s="226"/>
      <c r="PVZ744" s="226"/>
      <c r="PWA744" s="226"/>
      <c r="PWB744" s="226"/>
      <c r="PWC744" s="226"/>
      <c r="PWD744" s="226"/>
      <c r="PWE744" s="226"/>
      <c r="PWF744" s="226"/>
      <c r="PWG744" s="226"/>
      <c r="PWH744" s="226"/>
      <c r="PWI744" s="226"/>
      <c r="PWJ744" s="226"/>
      <c r="PWK744" s="226"/>
      <c r="PWL744" s="226"/>
      <c r="PWM744" s="226"/>
      <c r="PWN744" s="226"/>
      <c r="PWO744" s="226"/>
      <c r="PWP744" s="226"/>
      <c r="PWQ744" s="226"/>
      <c r="PWR744" s="226"/>
      <c r="PWS744" s="226"/>
      <c r="PWT744" s="226"/>
      <c r="PWU744" s="226"/>
      <c r="PWV744" s="226"/>
      <c r="PWW744" s="226"/>
      <c r="PWX744" s="226"/>
      <c r="PWY744" s="226"/>
      <c r="PWZ744" s="226"/>
      <c r="PXA744" s="226"/>
      <c r="PXB744" s="226"/>
      <c r="PXC744" s="226"/>
      <c r="PXD744" s="226"/>
      <c r="PXE744" s="226"/>
      <c r="PXF744" s="226"/>
      <c r="PXG744" s="226"/>
      <c r="PXH744" s="226"/>
      <c r="PXI744" s="226"/>
      <c r="PXJ744" s="226"/>
      <c r="PXK744" s="226"/>
      <c r="PXL744" s="226"/>
      <c r="PXM744" s="226"/>
      <c r="PXN744" s="226"/>
      <c r="PXO744" s="226"/>
      <c r="PXP744" s="226"/>
      <c r="PXQ744" s="226"/>
      <c r="PXR744" s="226"/>
      <c r="PXS744" s="226"/>
      <c r="PXT744" s="226"/>
      <c r="PXU744" s="226"/>
      <c r="PXV744" s="226"/>
      <c r="PXW744" s="226"/>
      <c r="PXX744" s="226"/>
      <c r="PXY744" s="226"/>
      <c r="PXZ744" s="226"/>
      <c r="PYA744" s="226"/>
      <c r="PYB744" s="226"/>
      <c r="PYC744" s="226"/>
      <c r="PYD744" s="226"/>
      <c r="PYE744" s="226"/>
      <c r="PYF744" s="226"/>
      <c r="PYG744" s="226"/>
      <c r="PYH744" s="226"/>
      <c r="PYI744" s="226"/>
      <c r="PYJ744" s="226"/>
      <c r="PYK744" s="226"/>
      <c r="PYL744" s="226"/>
      <c r="PYM744" s="226"/>
      <c r="PYN744" s="226"/>
      <c r="PYO744" s="226"/>
      <c r="PYP744" s="226"/>
      <c r="PYQ744" s="226"/>
      <c r="PYR744" s="226"/>
      <c r="PYS744" s="226"/>
      <c r="PYT744" s="226"/>
      <c r="PYU744" s="226"/>
      <c r="PYV744" s="226"/>
      <c r="PYW744" s="226"/>
      <c r="PYX744" s="226"/>
      <c r="PYY744" s="226"/>
      <c r="PYZ744" s="226"/>
      <c r="PZA744" s="226"/>
      <c r="PZB744" s="226"/>
      <c r="PZC744" s="226"/>
      <c r="PZD744" s="226"/>
      <c r="PZE744" s="226"/>
      <c r="PZF744" s="226"/>
      <c r="PZG744" s="226"/>
      <c r="PZH744" s="226"/>
      <c r="PZI744" s="226"/>
      <c r="PZJ744" s="226"/>
      <c r="PZK744" s="226"/>
      <c r="PZL744" s="226"/>
      <c r="PZM744" s="226"/>
      <c r="PZN744" s="226"/>
      <c r="PZO744" s="226"/>
      <c r="PZP744" s="226"/>
      <c r="PZQ744" s="226"/>
      <c r="PZR744" s="226"/>
      <c r="PZS744" s="226"/>
      <c r="PZT744" s="226"/>
      <c r="PZU744" s="226"/>
      <c r="PZV744" s="226"/>
      <c r="PZW744" s="226"/>
      <c r="PZX744" s="226"/>
      <c r="PZY744" s="226"/>
      <c r="PZZ744" s="226"/>
      <c r="QAA744" s="226"/>
      <c r="QAB744" s="226"/>
      <c r="QAC744" s="226"/>
      <c r="QAD744" s="226"/>
      <c r="QAE744" s="226"/>
      <c r="QAF744" s="226"/>
      <c r="QAG744" s="226"/>
      <c r="QAH744" s="226"/>
      <c r="QAI744" s="226"/>
      <c r="QAJ744" s="226"/>
      <c r="QAK744" s="226"/>
      <c r="QAL744" s="226"/>
      <c r="QAM744" s="226"/>
      <c r="QAN744" s="226"/>
      <c r="QAO744" s="226"/>
      <c r="QAP744" s="226"/>
      <c r="QAQ744" s="226"/>
      <c r="QAR744" s="226"/>
      <c r="QAS744" s="226"/>
      <c r="QAT744" s="226"/>
      <c r="QAU744" s="226"/>
      <c r="QAV744" s="226"/>
      <c r="QAW744" s="226"/>
      <c r="QAX744" s="226"/>
      <c r="QAY744" s="226"/>
      <c r="QAZ744" s="226"/>
      <c r="QBA744" s="226"/>
      <c r="QBB744" s="226"/>
      <c r="QBC744" s="226"/>
      <c r="QBD744" s="226"/>
      <c r="QBE744" s="226"/>
      <c r="QBF744" s="226"/>
      <c r="QBG744" s="226"/>
      <c r="QBH744" s="226"/>
      <c r="QBI744" s="226"/>
      <c r="QBJ744" s="226"/>
      <c r="QBK744" s="226"/>
      <c r="QBL744" s="226"/>
      <c r="QBM744" s="226"/>
      <c r="QBN744" s="226"/>
      <c r="QBO744" s="226"/>
      <c r="QBP744" s="226"/>
      <c r="QBQ744" s="226"/>
      <c r="QBR744" s="226"/>
      <c r="QBS744" s="226"/>
      <c r="QBT744" s="226"/>
      <c r="QBU744" s="226"/>
      <c r="QBV744" s="226"/>
      <c r="QBW744" s="226"/>
      <c r="QBX744" s="226"/>
      <c r="QBY744" s="226"/>
      <c r="QBZ744" s="226"/>
      <c r="QCA744" s="226"/>
      <c r="QCB744" s="226"/>
      <c r="QCC744" s="226"/>
      <c r="QCD744" s="226"/>
      <c r="QCE744" s="226"/>
      <c r="QCF744" s="226"/>
      <c r="QCG744" s="226"/>
      <c r="QCH744" s="226"/>
      <c r="QCI744" s="226"/>
      <c r="QCJ744" s="226"/>
      <c r="QCK744" s="226"/>
      <c r="QCL744" s="226"/>
      <c r="QCM744" s="226"/>
      <c r="QCN744" s="226"/>
      <c r="QCO744" s="226"/>
      <c r="QCP744" s="226"/>
      <c r="QCQ744" s="226"/>
      <c r="QCR744" s="226"/>
      <c r="QCS744" s="226"/>
      <c r="QCT744" s="226"/>
      <c r="QCU744" s="226"/>
      <c r="QCV744" s="226"/>
      <c r="QCW744" s="226"/>
      <c r="QCX744" s="226"/>
      <c r="QCY744" s="226"/>
      <c r="QCZ744" s="226"/>
      <c r="QDA744" s="226"/>
      <c r="QDB744" s="226"/>
      <c r="QDC744" s="226"/>
      <c r="QDD744" s="226"/>
      <c r="QDE744" s="226"/>
      <c r="QDF744" s="226"/>
      <c r="QDG744" s="226"/>
      <c r="QDH744" s="226"/>
      <c r="QDI744" s="226"/>
      <c r="QDJ744" s="226"/>
      <c r="QDK744" s="226"/>
      <c r="QDL744" s="226"/>
      <c r="QDM744" s="226"/>
      <c r="QDN744" s="226"/>
      <c r="QDO744" s="226"/>
      <c r="QDP744" s="226"/>
      <c r="QDQ744" s="226"/>
      <c r="QDR744" s="226"/>
      <c r="QDS744" s="226"/>
      <c r="QDT744" s="226"/>
      <c r="QDU744" s="226"/>
      <c r="QDV744" s="226"/>
      <c r="QDW744" s="226"/>
      <c r="QDX744" s="226"/>
      <c r="QDY744" s="226"/>
      <c r="QDZ744" s="226"/>
      <c r="QEA744" s="226"/>
      <c r="QEB744" s="226"/>
      <c r="QEC744" s="226"/>
      <c r="QED744" s="226"/>
      <c r="QEE744" s="226"/>
      <c r="QEF744" s="226"/>
      <c r="QEG744" s="226"/>
      <c r="QEH744" s="226"/>
      <c r="QEI744" s="226"/>
      <c r="QEJ744" s="226"/>
      <c r="QEK744" s="226"/>
      <c r="QEL744" s="226"/>
      <c r="QEM744" s="226"/>
      <c r="QEN744" s="226"/>
      <c r="QEO744" s="226"/>
      <c r="QEP744" s="226"/>
      <c r="QEQ744" s="226"/>
      <c r="QER744" s="226"/>
      <c r="QES744" s="226"/>
      <c r="QET744" s="226"/>
      <c r="QEU744" s="226"/>
      <c r="QEV744" s="226"/>
      <c r="QEW744" s="226"/>
      <c r="QEX744" s="226"/>
      <c r="QEY744" s="226"/>
      <c r="QEZ744" s="226"/>
      <c r="QFA744" s="226"/>
      <c r="QFB744" s="226"/>
      <c r="QFC744" s="226"/>
      <c r="QFD744" s="226"/>
      <c r="QFE744" s="226"/>
      <c r="QFF744" s="226"/>
      <c r="QFG744" s="226"/>
      <c r="QFH744" s="226"/>
      <c r="QFI744" s="226"/>
      <c r="QFJ744" s="226"/>
      <c r="QFK744" s="226"/>
      <c r="QFL744" s="226"/>
      <c r="QFM744" s="226"/>
      <c r="QFN744" s="226"/>
      <c r="QFO744" s="226"/>
      <c r="QFP744" s="226"/>
      <c r="QFQ744" s="226"/>
      <c r="QFR744" s="226"/>
      <c r="QFS744" s="226"/>
      <c r="QFT744" s="226"/>
      <c r="QFU744" s="226"/>
      <c r="QFV744" s="226"/>
      <c r="QFW744" s="226"/>
      <c r="QFX744" s="226"/>
      <c r="QFY744" s="226"/>
      <c r="QFZ744" s="226"/>
      <c r="QGA744" s="226"/>
      <c r="QGB744" s="226"/>
      <c r="QGC744" s="226"/>
      <c r="QGD744" s="226"/>
      <c r="QGE744" s="226"/>
      <c r="QGF744" s="226"/>
      <c r="QGG744" s="226"/>
      <c r="QGH744" s="226"/>
      <c r="QGI744" s="226"/>
      <c r="QGJ744" s="226"/>
      <c r="QGK744" s="226"/>
      <c r="QGL744" s="226"/>
      <c r="QGM744" s="226"/>
      <c r="QGN744" s="226"/>
      <c r="QGO744" s="226"/>
      <c r="QGP744" s="226"/>
      <c r="QGQ744" s="226"/>
      <c r="QGR744" s="226"/>
      <c r="QGS744" s="226"/>
      <c r="QGT744" s="226"/>
      <c r="QGU744" s="226"/>
      <c r="QGV744" s="226"/>
      <c r="QGW744" s="226"/>
      <c r="QGX744" s="226"/>
      <c r="QGY744" s="226"/>
      <c r="QGZ744" s="226"/>
      <c r="QHA744" s="226"/>
      <c r="QHB744" s="226"/>
      <c r="QHC744" s="226"/>
      <c r="QHD744" s="226"/>
      <c r="QHE744" s="226"/>
      <c r="QHF744" s="226"/>
      <c r="QHG744" s="226"/>
      <c r="QHH744" s="226"/>
      <c r="QHI744" s="226"/>
      <c r="QHJ744" s="226"/>
      <c r="QHK744" s="226"/>
      <c r="QHL744" s="226"/>
      <c r="QHM744" s="226"/>
      <c r="QHN744" s="226"/>
      <c r="QHO744" s="226"/>
      <c r="QHP744" s="226"/>
      <c r="QHQ744" s="226"/>
      <c r="QHR744" s="226"/>
      <c r="QHS744" s="226"/>
      <c r="QHT744" s="226"/>
      <c r="QHU744" s="226"/>
      <c r="QHV744" s="226"/>
      <c r="QHW744" s="226"/>
      <c r="QHX744" s="226"/>
      <c r="QHY744" s="226"/>
      <c r="QHZ744" s="226"/>
      <c r="QIA744" s="226"/>
      <c r="QIB744" s="226"/>
      <c r="QIC744" s="226"/>
      <c r="QID744" s="226"/>
      <c r="QIE744" s="226"/>
      <c r="QIF744" s="226"/>
      <c r="QIG744" s="226"/>
      <c r="QIH744" s="226"/>
      <c r="QII744" s="226"/>
      <c r="QIJ744" s="226"/>
      <c r="QIK744" s="226"/>
      <c r="QIL744" s="226"/>
      <c r="QIM744" s="226"/>
      <c r="QIN744" s="226"/>
      <c r="QIO744" s="226"/>
      <c r="QIP744" s="226"/>
      <c r="QIQ744" s="226"/>
      <c r="QIR744" s="226"/>
      <c r="QIS744" s="226"/>
      <c r="QIT744" s="226"/>
      <c r="QIU744" s="226"/>
      <c r="QIV744" s="226"/>
      <c r="QIW744" s="226"/>
      <c r="QIX744" s="226"/>
      <c r="QIY744" s="226"/>
      <c r="QIZ744" s="226"/>
      <c r="QJA744" s="226"/>
      <c r="QJB744" s="226"/>
      <c r="QJC744" s="226"/>
      <c r="QJD744" s="226"/>
      <c r="QJE744" s="226"/>
      <c r="QJF744" s="226"/>
      <c r="QJG744" s="226"/>
      <c r="QJH744" s="226"/>
      <c r="QJI744" s="226"/>
      <c r="QJJ744" s="226"/>
      <c r="QJK744" s="226"/>
      <c r="QJL744" s="226"/>
      <c r="QJM744" s="226"/>
      <c r="QJN744" s="226"/>
      <c r="QJO744" s="226"/>
      <c r="QJP744" s="226"/>
      <c r="QJQ744" s="226"/>
      <c r="QJR744" s="226"/>
      <c r="QJS744" s="226"/>
      <c r="QJT744" s="226"/>
      <c r="QJU744" s="226"/>
      <c r="QJV744" s="226"/>
      <c r="QJW744" s="226"/>
      <c r="QJX744" s="226"/>
      <c r="QJY744" s="226"/>
      <c r="QJZ744" s="226"/>
      <c r="QKA744" s="226"/>
      <c r="QKB744" s="226"/>
      <c r="QKC744" s="226"/>
      <c r="QKD744" s="226"/>
      <c r="QKE744" s="226"/>
      <c r="QKF744" s="226"/>
      <c r="QKG744" s="226"/>
      <c r="QKH744" s="226"/>
      <c r="QKI744" s="226"/>
      <c r="QKJ744" s="226"/>
      <c r="QKK744" s="226"/>
      <c r="QKL744" s="226"/>
      <c r="QKM744" s="226"/>
      <c r="QKN744" s="226"/>
      <c r="QKO744" s="226"/>
      <c r="QKP744" s="226"/>
      <c r="QKQ744" s="226"/>
      <c r="QKR744" s="226"/>
      <c r="QKS744" s="226"/>
      <c r="QKT744" s="226"/>
      <c r="QKU744" s="226"/>
      <c r="QKV744" s="226"/>
      <c r="QKW744" s="226"/>
      <c r="QKX744" s="226"/>
      <c r="QKY744" s="226"/>
      <c r="QKZ744" s="226"/>
      <c r="QLA744" s="226"/>
      <c r="QLB744" s="226"/>
      <c r="QLC744" s="226"/>
      <c r="QLD744" s="226"/>
      <c r="QLE744" s="226"/>
      <c r="QLF744" s="226"/>
      <c r="QLG744" s="226"/>
      <c r="QLH744" s="226"/>
      <c r="QLI744" s="226"/>
      <c r="QLJ744" s="226"/>
      <c r="QLK744" s="226"/>
      <c r="QLL744" s="226"/>
      <c r="QLM744" s="226"/>
      <c r="QLN744" s="226"/>
      <c r="QLO744" s="226"/>
      <c r="QLP744" s="226"/>
      <c r="QLQ744" s="226"/>
      <c r="QLR744" s="226"/>
      <c r="QLS744" s="226"/>
      <c r="QLT744" s="226"/>
      <c r="QLU744" s="226"/>
      <c r="QLV744" s="226"/>
      <c r="QLW744" s="226"/>
      <c r="QLX744" s="226"/>
      <c r="QLY744" s="226"/>
      <c r="QLZ744" s="226"/>
      <c r="QMA744" s="226"/>
      <c r="QMB744" s="226"/>
      <c r="QMC744" s="226"/>
      <c r="QMD744" s="226"/>
      <c r="QME744" s="226"/>
      <c r="QMF744" s="226"/>
      <c r="QMG744" s="226"/>
      <c r="QMH744" s="226"/>
      <c r="QMI744" s="226"/>
      <c r="QMJ744" s="226"/>
      <c r="QMK744" s="226"/>
      <c r="QML744" s="226"/>
      <c r="QMM744" s="226"/>
      <c r="QMN744" s="226"/>
      <c r="QMO744" s="226"/>
      <c r="QMP744" s="226"/>
      <c r="QMQ744" s="226"/>
      <c r="QMR744" s="226"/>
      <c r="QMS744" s="226"/>
      <c r="QMT744" s="226"/>
      <c r="QMU744" s="226"/>
      <c r="QMV744" s="226"/>
      <c r="QMW744" s="226"/>
      <c r="QMX744" s="226"/>
      <c r="QMY744" s="226"/>
      <c r="QMZ744" s="226"/>
      <c r="QNA744" s="226"/>
      <c r="QNB744" s="226"/>
      <c r="QNC744" s="226"/>
      <c r="QND744" s="226"/>
      <c r="QNE744" s="226"/>
      <c r="QNF744" s="226"/>
      <c r="QNG744" s="226"/>
      <c r="QNH744" s="226"/>
      <c r="QNI744" s="226"/>
      <c r="QNJ744" s="226"/>
      <c r="QNK744" s="226"/>
      <c r="QNL744" s="226"/>
      <c r="QNM744" s="226"/>
      <c r="QNN744" s="226"/>
      <c r="QNO744" s="226"/>
      <c r="QNP744" s="226"/>
      <c r="QNQ744" s="226"/>
      <c r="QNR744" s="226"/>
      <c r="QNS744" s="226"/>
      <c r="QNT744" s="226"/>
      <c r="QNU744" s="226"/>
      <c r="QNV744" s="226"/>
      <c r="QNW744" s="226"/>
      <c r="QNX744" s="226"/>
      <c r="QNY744" s="226"/>
      <c r="QNZ744" s="226"/>
      <c r="QOA744" s="226"/>
      <c r="QOB744" s="226"/>
      <c r="QOC744" s="226"/>
      <c r="QOD744" s="226"/>
      <c r="QOE744" s="226"/>
      <c r="QOF744" s="226"/>
      <c r="QOG744" s="226"/>
      <c r="QOH744" s="226"/>
      <c r="QOI744" s="226"/>
      <c r="QOJ744" s="226"/>
      <c r="QOK744" s="226"/>
      <c r="QOL744" s="226"/>
      <c r="QOM744" s="226"/>
      <c r="QON744" s="226"/>
      <c r="QOO744" s="226"/>
      <c r="QOP744" s="226"/>
      <c r="QOQ744" s="226"/>
      <c r="QOR744" s="226"/>
      <c r="QOS744" s="226"/>
      <c r="QOT744" s="226"/>
      <c r="QOU744" s="226"/>
      <c r="QOV744" s="226"/>
      <c r="QOW744" s="226"/>
      <c r="QOX744" s="226"/>
      <c r="QOY744" s="226"/>
      <c r="QOZ744" s="226"/>
      <c r="QPA744" s="226"/>
      <c r="QPB744" s="226"/>
      <c r="QPC744" s="226"/>
      <c r="QPD744" s="226"/>
      <c r="QPE744" s="226"/>
      <c r="QPF744" s="226"/>
      <c r="QPG744" s="226"/>
      <c r="QPH744" s="226"/>
      <c r="QPI744" s="226"/>
      <c r="QPJ744" s="226"/>
      <c r="QPK744" s="226"/>
      <c r="QPL744" s="226"/>
      <c r="QPM744" s="226"/>
      <c r="QPN744" s="226"/>
      <c r="QPO744" s="226"/>
      <c r="QPP744" s="226"/>
      <c r="QPQ744" s="226"/>
      <c r="QPR744" s="226"/>
      <c r="QPS744" s="226"/>
      <c r="QPT744" s="226"/>
      <c r="QPU744" s="226"/>
      <c r="QPV744" s="226"/>
      <c r="QPW744" s="226"/>
      <c r="QPX744" s="226"/>
      <c r="QPY744" s="226"/>
      <c r="QPZ744" s="226"/>
      <c r="QQA744" s="226"/>
      <c r="QQB744" s="226"/>
      <c r="QQC744" s="226"/>
      <c r="QQD744" s="226"/>
      <c r="QQE744" s="226"/>
      <c r="QQF744" s="226"/>
      <c r="QQG744" s="226"/>
      <c r="QQH744" s="226"/>
      <c r="QQI744" s="226"/>
      <c r="QQJ744" s="226"/>
      <c r="QQK744" s="226"/>
      <c r="QQL744" s="226"/>
      <c r="QQM744" s="226"/>
      <c r="QQN744" s="226"/>
      <c r="QQO744" s="226"/>
      <c r="QQP744" s="226"/>
      <c r="QQQ744" s="226"/>
      <c r="QQR744" s="226"/>
      <c r="QQS744" s="226"/>
      <c r="QQT744" s="226"/>
      <c r="QQU744" s="226"/>
      <c r="QQV744" s="226"/>
      <c r="QQW744" s="226"/>
      <c r="QQX744" s="226"/>
      <c r="QQY744" s="226"/>
      <c r="QQZ744" s="226"/>
      <c r="QRA744" s="226"/>
      <c r="QRB744" s="226"/>
      <c r="QRC744" s="226"/>
      <c r="QRD744" s="226"/>
      <c r="QRE744" s="226"/>
      <c r="QRF744" s="226"/>
      <c r="QRG744" s="226"/>
      <c r="QRH744" s="226"/>
      <c r="QRI744" s="226"/>
      <c r="QRJ744" s="226"/>
      <c r="QRK744" s="226"/>
      <c r="QRL744" s="226"/>
      <c r="QRM744" s="226"/>
      <c r="QRN744" s="226"/>
      <c r="QRO744" s="226"/>
      <c r="QRP744" s="226"/>
      <c r="QRQ744" s="226"/>
      <c r="QRR744" s="226"/>
      <c r="QRS744" s="226"/>
      <c r="QRT744" s="226"/>
      <c r="QRU744" s="226"/>
      <c r="QRV744" s="226"/>
      <c r="QRW744" s="226"/>
      <c r="QRX744" s="226"/>
      <c r="QRY744" s="226"/>
      <c r="QRZ744" s="226"/>
      <c r="QSA744" s="226"/>
      <c r="QSB744" s="226"/>
      <c r="QSC744" s="226"/>
      <c r="QSD744" s="226"/>
      <c r="QSE744" s="226"/>
      <c r="QSF744" s="226"/>
      <c r="QSG744" s="226"/>
      <c r="QSH744" s="226"/>
      <c r="QSI744" s="226"/>
      <c r="QSJ744" s="226"/>
      <c r="QSK744" s="226"/>
      <c r="QSL744" s="226"/>
      <c r="QSM744" s="226"/>
      <c r="QSN744" s="226"/>
      <c r="QSO744" s="226"/>
      <c r="QSP744" s="226"/>
      <c r="QSQ744" s="226"/>
      <c r="QSR744" s="226"/>
      <c r="QSS744" s="226"/>
      <c r="QST744" s="226"/>
      <c r="QSU744" s="226"/>
      <c r="QSV744" s="226"/>
      <c r="QSW744" s="226"/>
      <c r="QSX744" s="226"/>
      <c r="QSY744" s="226"/>
      <c r="QSZ744" s="226"/>
      <c r="QTA744" s="226"/>
      <c r="QTB744" s="226"/>
      <c r="QTC744" s="226"/>
      <c r="QTD744" s="226"/>
      <c r="QTE744" s="226"/>
      <c r="QTF744" s="226"/>
      <c r="QTG744" s="226"/>
      <c r="QTH744" s="226"/>
      <c r="QTI744" s="226"/>
      <c r="QTJ744" s="226"/>
      <c r="QTK744" s="226"/>
      <c r="QTL744" s="226"/>
      <c r="QTM744" s="226"/>
      <c r="QTN744" s="226"/>
      <c r="QTO744" s="226"/>
      <c r="QTP744" s="226"/>
      <c r="QTQ744" s="226"/>
      <c r="QTR744" s="226"/>
      <c r="QTS744" s="226"/>
      <c r="QTT744" s="226"/>
      <c r="QTU744" s="226"/>
      <c r="QTV744" s="226"/>
      <c r="QTW744" s="226"/>
      <c r="QTX744" s="226"/>
      <c r="QTY744" s="226"/>
      <c r="QTZ744" s="226"/>
      <c r="QUA744" s="226"/>
      <c r="QUB744" s="226"/>
      <c r="QUC744" s="226"/>
      <c r="QUD744" s="226"/>
      <c r="QUE744" s="226"/>
      <c r="QUF744" s="226"/>
      <c r="QUG744" s="226"/>
      <c r="QUH744" s="226"/>
      <c r="QUI744" s="226"/>
      <c r="QUJ744" s="226"/>
      <c r="QUK744" s="226"/>
      <c r="QUL744" s="226"/>
      <c r="QUM744" s="226"/>
      <c r="QUN744" s="226"/>
      <c r="QUO744" s="226"/>
      <c r="QUP744" s="226"/>
      <c r="QUQ744" s="226"/>
      <c r="QUR744" s="226"/>
      <c r="QUS744" s="226"/>
      <c r="QUT744" s="226"/>
      <c r="QUU744" s="226"/>
      <c r="QUV744" s="226"/>
      <c r="QUW744" s="226"/>
      <c r="QUX744" s="226"/>
      <c r="QUY744" s="226"/>
      <c r="QUZ744" s="226"/>
      <c r="QVA744" s="226"/>
      <c r="QVB744" s="226"/>
      <c r="QVC744" s="226"/>
      <c r="QVD744" s="226"/>
      <c r="QVE744" s="226"/>
      <c r="QVF744" s="226"/>
      <c r="QVG744" s="226"/>
      <c r="QVH744" s="226"/>
      <c r="QVI744" s="226"/>
      <c r="QVJ744" s="226"/>
      <c r="QVK744" s="226"/>
      <c r="QVL744" s="226"/>
      <c r="QVM744" s="226"/>
      <c r="QVN744" s="226"/>
      <c r="QVO744" s="226"/>
      <c r="QVP744" s="226"/>
      <c r="QVQ744" s="226"/>
      <c r="QVR744" s="226"/>
      <c r="QVS744" s="226"/>
      <c r="QVT744" s="226"/>
      <c r="QVU744" s="226"/>
      <c r="QVV744" s="226"/>
      <c r="QVW744" s="226"/>
      <c r="QVX744" s="226"/>
      <c r="QVY744" s="226"/>
      <c r="QVZ744" s="226"/>
      <c r="QWA744" s="226"/>
      <c r="QWB744" s="226"/>
      <c r="QWC744" s="226"/>
      <c r="QWD744" s="226"/>
      <c r="QWE744" s="226"/>
      <c r="QWF744" s="226"/>
      <c r="QWG744" s="226"/>
      <c r="QWH744" s="226"/>
      <c r="QWI744" s="226"/>
      <c r="QWJ744" s="226"/>
      <c r="QWK744" s="226"/>
      <c r="QWL744" s="226"/>
      <c r="QWM744" s="226"/>
      <c r="QWN744" s="226"/>
      <c r="QWO744" s="226"/>
      <c r="QWP744" s="226"/>
      <c r="QWQ744" s="226"/>
      <c r="QWR744" s="226"/>
      <c r="QWS744" s="226"/>
      <c r="QWT744" s="226"/>
      <c r="QWU744" s="226"/>
      <c r="QWV744" s="226"/>
      <c r="QWW744" s="226"/>
      <c r="QWX744" s="226"/>
      <c r="QWY744" s="226"/>
      <c r="QWZ744" s="226"/>
      <c r="QXA744" s="226"/>
      <c r="QXB744" s="226"/>
      <c r="QXC744" s="226"/>
      <c r="QXD744" s="226"/>
      <c r="QXE744" s="226"/>
      <c r="QXF744" s="226"/>
      <c r="QXG744" s="226"/>
      <c r="QXH744" s="226"/>
      <c r="QXI744" s="226"/>
      <c r="QXJ744" s="226"/>
      <c r="QXK744" s="226"/>
      <c r="QXL744" s="226"/>
      <c r="QXM744" s="226"/>
      <c r="QXN744" s="226"/>
      <c r="QXO744" s="226"/>
      <c r="QXP744" s="226"/>
      <c r="QXQ744" s="226"/>
      <c r="QXR744" s="226"/>
      <c r="QXS744" s="226"/>
      <c r="QXT744" s="226"/>
      <c r="QXU744" s="226"/>
      <c r="QXV744" s="226"/>
      <c r="QXW744" s="226"/>
      <c r="QXX744" s="226"/>
      <c r="QXY744" s="226"/>
      <c r="QXZ744" s="226"/>
      <c r="QYA744" s="226"/>
      <c r="QYB744" s="226"/>
      <c r="QYC744" s="226"/>
      <c r="QYD744" s="226"/>
      <c r="QYE744" s="226"/>
      <c r="QYF744" s="226"/>
      <c r="QYG744" s="226"/>
      <c r="QYH744" s="226"/>
      <c r="QYI744" s="226"/>
      <c r="QYJ744" s="226"/>
      <c r="QYK744" s="226"/>
      <c r="QYL744" s="226"/>
      <c r="QYM744" s="226"/>
      <c r="QYN744" s="226"/>
      <c r="QYO744" s="226"/>
      <c r="QYP744" s="226"/>
      <c r="QYQ744" s="226"/>
      <c r="QYR744" s="226"/>
      <c r="QYS744" s="226"/>
      <c r="QYT744" s="226"/>
      <c r="QYU744" s="226"/>
      <c r="QYV744" s="226"/>
      <c r="QYW744" s="226"/>
      <c r="QYX744" s="226"/>
      <c r="QYY744" s="226"/>
      <c r="QYZ744" s="226"/>
      <c r="QZA744" s="226"/>
      <c r="QZB744" s="226"/>
      <c r="QZC744" s="226"/>
      <c r="QZD744" s="226"/>
      <c r="QZE744" s="226"/>
      <c r="QZF744" s="226"/>
      <c r="QZG744" s="226"/>
      <c r="QZH744" s="226"/>
      <c r="QZI744" s="226"/>
      <c r="QZJ744" s="226"/>
      <c r="QZK744" s="226"/>
      <c r="QZL744" s="226"/>
      <c r="QZM744" s="226"/>
      <c r="QZN744" s="226"/>
      <c r="QZO744" s="226"/>
      <c r="QZP744" s="226"/>
      <c r="QZQ744" s="226"/>
      <c r="QZR744" s="226"/>
      <c r="QZS744" s="226"/>
      <c r="QZT744" s="226"/>
      <c r="QZU744" s="226"/>
      <c r="QZV744" s="226"/>
      <c r="QZW744" s="226"/>
      <c r="QZX744" s="226"/>
      <c r="QZY744" s="226"/>
      <c r="QZZ744" s="226"/>
      <c r="RAA744" s="226"/>
      <c r="RAB744" s="226"/>
      <c r="RAC744" s="226"/>
      <c r="RAD744" s="226"/>
      <c r="RAE744" s="226"/>
      <c r="RAF744" s="226"/>
      <c r="RAG744" s="226"/>
      <c r="RAH744" s="226"/>
      <c r="RAI744" s="226"/>
      <c r="RAJ744" s="226"/>
      <c r="RAK744" s="226"/>
      <c r="RAL744" s="226"/>
      <c r="RAM744" s="226"/>
      <c r="RAN744" s="226"/>
      <c r="RAO744" s="226"/>
      <c r="RAP744" s="226"/>
      <c r="RAQ744" s="226"/>
      <c r="RAR744" s="226"/>
      <c r="RAS744" s="226"/>
      <c r="RAT744" s="226"/>
      <c r="RAU744" s="226"/>
      <c r="RAV744" s="226"/>
      <c r="RAW744" s="226"/>
      <c r="RAX744" s="226"/>
      <c r="RAY744" s="226"/>
      <c r="RAZ744" s="226"/>
      <c r="RBA744" s="226"/>
      <c r="RBB744" s="226"/>
      <c r="RBC744" s="226"/>
      <c r="RBD744" s="226"/>
      <c r="RBE744" s="226"/>
      <c r="RBF744" s="226"/>
      <c r="RBG744" s="226"/>
      <c r="RBH744" s="226"/>
      <c r="RBI744" s="226"/>
      <c r="RBJ744" s="226"/>
      <c r="RBK744" s="226"/>
      <c r="RBL744" s="226"/>
      <c r="RBM744" s="226"/>
      <c r="RBN744" s="226"/>
      <c r="RBO744" s="226"/>
      <c r="RBP744" s="226"/>
      <c r="RBQ744" s="226"/>
      <c r="RBR744" s="226"/>
      <c r="RBS744" s="226"/>
      <c r="RBT744" s="226"/>
      <c r="RBU744" s="226"/>
      <c r="RBV744" s="226"/>
      <c r="RBW744" s="226"/>
      <c r="RBX744" s="226"/>
      <c r="RBY744" s="226"/>
      <c r="RBZ744" s="226"/>
      <c r="RCA744" s="226"/>
      <c r="RCB744" s="226"/>
      <c r="RCC744" s="226"/>
      <c r="RCD744" s="226"/>
      <c r="RCE744" s="226"/>
      <c r="RCF744" s="226"/>
      <c r="RCG744" s="226"/>
      <c r="RCH744" s="226"/>
      <c r="RCI744" s="226"/>
      <c r="RCJ744" s="226"/>
      <c r="RCK744" s="226"/>
      <c r="RCL744" s="226"/>
      <c r="RCM744" s="226"/>
      <c r="RCN744" s="226"/>
      <c r="RCO744" s="226"/>
      <c r="RCP744" s="226"/>
      <c r="RCQ744" s="226"/>
      <c r="RCR744" s="226"/>
      <c r="RCS744" s="226"/>
      <c r="RCT744" s="226"/>
      <c r="RCU744" s="226"/>
      <c r="RCV744" s="226"/>
      <c r="RCW744" s="226"/>
      <c r="RCX744" s="226"/>
      <c r="RCY744" s="226"/>
      <c r="RCZ744" s="226"/>
      <c r="RDA744" s="226"/>
      <c r="RDB744" s="226"/>
      <c r="RDC744" s="226"/>
      <c r="RDD744" s="226"/>
      <c r="RDE744" s="226"/>
      <c r="RDF744" s="226"/>
      <c r="RDG744" s="226"/>
      <c r="RDH744" s="226"/>
      <c r="RDI744" s="226"/>
      <c r="RDJ744" s="226"/>
      <c r="RDK744" s="226"/>
      <c r="RDL744" s="226"/>
      <c r="RDM744" s="226"/>
      <c r="RDN744" s="226"/>
      <c r="RDO744" s="226"/>
      <c r="RDP744" s="226"/>
      <c r="RDQ744" s="226"/>
      <c r="RDR744" s="226"/>
      <c r="RDS744" s="226"/>
      <c r="RDT744" s="226"/>
      <c r="RDU744" s="226"/>
      <c r="RDV744" s="226"/>
      <c r="RDW744" s="226"/>
      <c r="RDX744" s="226"/>
      <c r="RDY744" s="226"/>
      <c r="RDZ744" s="226"/>
      <c r="REA744" s="226"/>
      <c r="REB744" s="226"/>
      <c r="REC744" s="226"/>
      <c r="RED744" s="226"/>
      <c r="REE744" s="226"/>
      <c r="REF744" s="226"/>
      <c r="REG744" s="226"/>
      <c r="REH744" s="226"/>
      <c r="REI744" s="226"/>
      <c r="REJ744" s="226"/>
      <c r="REK744" s="226"/>
      <c r="REL744" s="226"/>
      <c r="REM744" s="226"/>
      <c r="REN744" s="226"/>
      <c r="REO744" s="226"/>
      <c r="REP744" s="226"/>
      <c r="REQ744" s="226"/>
      <c r="RER744" s="226"/>
      <c r="RES744" s="226"/>
      <c r="RET744" s="226"/>
      <c r="REU744" s="226"/>
      <c r="REV744" s="226"/>
      <c r="REW744" s="226"/>
      <c r="REX744" s="226"/>
      <c r="REY744" s="226"/>
      <c r="REZ744" s="226"/>
      <c r="RFA744" s="226"/>
      <c r="RFB744" s="226"/>
      <c r="RFC744" s="226"/>
      <c r="RFD744" s="226"/>
      <c r="RFE744" s="226"/>
      <c r="RFF744" s="226"/>
      <c r="RFG744" s="226"/>
      <c r="RFH744" s="226"/>
      <c r="RFI744" s="226"/>
      <c r="RFJ744" s="226"/>
      <c r="RFK744" s="226"/>
      <c r="RFL744" s="226"/>
      <c r="RFM744" s="226"/>
      <c r="RFN744" s="226"/>
      <c r="RFO744" s="226"/>
      <c r="RFP744" s="226"/>
      <c r="RFQ744" s="226"/>
      <c r="RFR744" s="226"/>
      <c r="RFS744" s="226"/>
      <c r="RFT744" s="226"/>
      <c r="RFU744" s="226"/>
      <c r="RFV744" s="226"/>
      <c r="RFW744" s="226"/>
      <c r="RFX744" s="226"/>
      <c r="RFY744" s="226"/>
      <c r="RFZ744" s="226"/>
      <c r="RGA744" s="226"/>
      <c r="RGB744" s="226"/>
      <c r="RGC744" s="226"/>
      <c r="RGD744" s="226"/>
      <c r="RGE744" s="226"/>
      <c r="RGF744" s="226"/>
      <c r="RGG744" s="226"/>
      <c r="RGH744" s="226"/>
      <c r="RGI744" s="226"/>
      <c r="RGJ744" s="226"/>
      <c r="RGK744" s="226"/>
      <c r="RGL744" s="226"/>
      <c r="RGM744" s="226"/>
      <c r="RGN744" s="226"/>
      <c r="RGO744" s="226"/>
      <c r="RGP744" s="226"/>
      <c r="RGQ744" s="226"/>
      <c r="RGR744" s="226"/>
      <c r="RGS744" s="226"/>
      <c r="RGT744" s="226"/>
      <c r="RGU744" s="226"/>
      <c r="RGV744" s="226"/>
      <c r="RGW744" s="226"/>
      <c r="RGX744" s="226"/>
      <c r="RGY744" s="226"/>
      <c r="RGZ744" s="226"/>
      <c r="RHA744" s="226"/>
      <c r="RHB744" s="226"/>
      <c r="RHC744" s="226"/>
      <c r="RHD744" s="226"/>
      <c r="RHE744" s="226"/>
      <c r="RHF744" s="226"/>
      <c r="RHG744" s="226"/>
      <c r="RHH744" s="226"/>
      <c r="RHI744" s="226"/>
      <c r="RHJ744" s="226"/>
      <c r="RHK744" s="226"/>
      <c r="RHL744" s="226"/>
      <c r="RHM744" s="226"/>
      <c r="RHN744" s="226"/>
      <c r="RHO744" s="226"/>
      <c r="RHP744" s="226"/>
      <c r="RHQ744" s="226"/>
      <c r="RHR744" s="226"/>
      <c r="RHS744" s="226"/>
      <c r="RHT744" s="226"/>
      <c r="RHU744" s="226"/>
      <c r="RHV744" s="226"/>
      <c r="RHW744" s="226"/>
      <c r="RHX744" s="226"/>
      <c r="RHY744" s="226"/>
      <c r="RHZ744" s="226"/>
      <c r="RIA744" s="226"/>
      <c r="RIB744" s="226"/>
      <c r="RIC744" s="226"/>
      <c r="RID744" s="226"/>
      <c r="RIE744" s="226"/>
      <c r="RIF744" s="226"/>
      <c r="RIG744" s="226"/>
      <c r="RIH744" s="226"/>
      <c r="RII744" s="226"/>
      <c r="RIJ744" s="226"/>
      <c r="RIK744" s="226"/>
      <c r="RIL744" s="226"/>
      <c r="RIM744" s="226"/>
      <c r="RIN744" s="226"/>
      <c r="RIO744" s="226"/>
      <c r="RIP744" s="226"/>
      <c r="RIQ744" s="226"/>
      <c r="RIR744" s="226"/>
      <c r="RIS744" s="226"/>
      <c r="RIT744" s="226"/>
      <c r="RIU744" s="226"/>
      <c r="RIV744" s="226"/>
      <c r="RIW744" s="226"/>
      <c r="RIX744" s="226"/>
      <c r="RIY744" s="226"/>
      <c r="RIZ744" s="226"/>
      <c r="RJA744" s="226"/>
      <c r="RJB744" s="226"/>
      <c r="RJC744" s="226"/>
      <c r="RJD744" s="226"/>
      <c r="RJE744" s="226"/>
      <c r="RJF744" s="226"/>
      <c r="RJG744" s="226"/>
      <c r="RJH744" s="226"/>
      <c r="RJI744" s="226"/>
      <c r="RJJ744" s="226"/>
      <c r="RJK744" s="226"/>
      <c r="RJL744" s="226"/>
      <c r="RJM744" s="226"/>
      <c r="RJN744" s="226"/>
      <c r="RJO744" s="226"/>
      <c r="RJP744" s="226"/>
      <c r="RJQ744" s="226"/>
      <c r="RJR744" s="226"/>
      <c r="RJS744" s="226"/>
      <c r="RJT744" s="226"/>
      <c r="RJU744" s="226"/>
      <c r="RJV744" s="226"/>
      <c r="RJW744" s="226"/>
      <c r="RJX744" s="226"/>
      <c r="RJY744" s="226"/>
      <c r="RJZ744" s="226"/>
      <c r="RKA744" s="226"/>
      <c r="RKB744" s="226"/>
      <c r="RKC744" s="226"/>
      <c r="RKD744" s="226"/>
      <c r="RKE744" s="226"/>
      <c r="RKF744" s="226"/>
      <c r="RKG744" s="226"/>
      <c r="RKH744" s="226"/>
      <c r="RKI744" s="226"/>
      <c r="RKJ744" s="226"/>
      <c r="RKK744" s="226"/>
      <c r="RKL744" s="226"/>
      <c r="RKM744" s="226"/>
      <c r="RKN744" s="226"/>
      <c r="RKO744" s="226"/>
      <c r="RKP744" s="226"/>
      <c r="RKQ744" s="226"/>
      <c r="RKR744" s="226"/>
      <c r="RKS744" s="226"/>
      <c r="RKT744" s="226"/>
      <c r="RKU744" s="226"/>
      <c r="RKV744" s="226"/>
      <c r="RKW744" s="226"/>
      <c r="RKX744" s="226"/>
      <c r="RKY744" s="226"/>
      <c r="RKZ744" s="226"/>
      <c r="RLA744" s="226"/>
      <c r="RLB744" s="226"/>
      <c r="RLC744" s="226"/>
      <c r="RLD744" s="226"/>
      <c r="RLE744" s="226"/>
      <c r="RLF744" s="226"/>
      <c r="RLG744" s="226"/>
      <c r="RLH744" s="226"/>
      <c r="RLI744" s="226"/>
      <c r="RLJ744" s="226"/>
      <c r="RLK744" s="226"/>
      <c r="RLL744" s="226"/>
      <c r="RLM744" s="226"/>
      <c r="RLN744" s="226"/>
      <c r="RLO744" s="226"/>
      <c r="RLP744" s="226"/>
      <c r="RLQ744" s="226"/>
      <c r="RLR744" s="226"/>
      <c r="RLS744" s="226"/>
      <c r="RLT744" s="226"/>
      <c r="RLU744" s="226"/>
      <c r="RLV744" s="226"/>
      <c r="RLW744" s="226"/>
      <c r="RLX744" s="226"/>
      <c r="RLY744" s="226"/>
      <c r="RLZ744" s="226"/>
      <c r="RMA744" s="226"/>
      <c r="RMB744" s="226"/>
      <c r="RMC744" s="226"/>
      <c r="RMD744" s="226"/>
      <c r="RME744" s="226"/>
      <c r="RMF744" s="226"/>
      <c r="RMG744" s="226"/>
      <c r="RMH744" s="226"/>
      <c r="RMI744" s="226"/>
      <c r="RMJ744" s="226"/>
      <c r="RMK744" s="226"/>
      <c r="RML744" s="226"/>
      <c r="RMM744" s="226"/>
      <c r="RMN744" s="226"/>
      <c r="RMO744" s="226"/>
      <c r="RMP744" s="226"/>
      <c r="RMQ744" s="226"/>
      <c r="RMR744" s="226"/>
      <c r="RMS744" s="226"/>
      <c r="RMT744" s="226"/>
      <c r="RMU744" s="226"/>
      <c r="RMV744" s="226"/>
      <c r="RMW744" s="226"/>
      <c r="RMX744" s="226"/>
      <c r="RMY744" s="226"/>
      <c r="RMZ744" s="226"/>
      <c r="RNA744" s="226"/>
      <c r="RNB744" s="226"/>
      <c r="RNC744" s="226"/>
      <c r="RND744" s="226"/>
      <c r="RNE744" s="226"/>
      <c r="RNF744" s="226"/>
      <c r="RNG744" s="226"/>
      <c r="RNH744" s="226"/>
      <c r="RNI744" s="226"/>
      <c r="RNJ744" s="226"/>
      <c r="RNK744" s="226"/>
      <c r="RNL744" s="226"/>
      <c r="RNM744" s="226"/>
      <c r="RNN744" s="226"/>
      <c r="RNO744" s="226"/>
      <c r="RNP744" s="226"/>
      <c r="RNQ744" s="226"/>
      <c r="RNR744" s="226"/>
      <c r="RNS744" s="226"/>
      <c r="RNT744" s="226"/>
      <c r="RNU744" s="226"/>
      <c r="RNV744" s="226"/>
      <c r="RNW744" s="226"/>
      <c r="RNX744" s="226"/>
      <c r="RNY744" s="226"/>
      <c r="RNZ744" s="226"/>
      <c r="ROA744" s="226"/>
      <c r="ROB744" s="226"/>
      <c r="ROC744" s="226"/>
      <c r="ROD744" s="226"/>
      <c r="ROE744" s="226"/>
      <c r="ROF744" s="226"/>
      <c r="ROG744" s="226"/>
      <c r="ROH744" s="226"/>
      <c r="ROI744" s="226"/>
      <c r="ROJ744" s="226"/>
      <c r="ROK744" s="226"/>
      <c r="ROL744" s="226"/>
      <c r="ROM744" s="226"/>
      <c r="RON744" s="226"/>
      <c r="ROO744" s="226"/>
      <c r="ROP744" s="226"/>
      <c r="ROQ744" s="226"/>
      <c r="ROR744" s="226"/>
      <c r="ROS744" s="226"/>
      <c r="ROT744" s="226"/>
      <c r="ROU744" s="226"/>
      <c r="ROV744" s="226"/>
      <c r="ROW744" s="226"/>
      <c r="ROX744" s="226"/>
      <c r="ROY744" s="226"/>
      <c r="ROZ744" s="226"/>
      <c r="RPA744" s="226"/>
      <c r="RPB744" s="226"/>
      <c r="RPC744" s="226"/>
      <c r="RPD744" s="226"/>
      <c r="RPE744" s="226"/>
      <c r="RPF744" s="226"/>
      <c r="RPG744" s="226"/>
      <c r="RPH744" s="226"/>
      <c r="RPI744" s="226"/>
      <c r="RPJ744" s="226"/>
      <c r="RPK744" s="226"/>
      <c r="RPL744" s="226"/>
      <c r="RPM744" s="226"/>
      <c r="RPN744" s="226"/>
      <c r="RPO744" s="226"/>
      <c r="RPP744" s="226"/>
      <c r="RPQ744" s="226"/>
      <c r="RPR744" s="226"/>
      <c r="RPS744" s="226"/>
      <c r="RPT744" s="226"/>
      <c r="RPU744" s="226"/>
      <c r="RPV744" s="226"/>
      <c r="RPW744" s="226"/>
      <c r="RPX744" s="226"/>
      <c r="RPY744" s="226"/>
      <c r="RPZ744" s="226"/>
      <c r="RQA744" s="226"/>
      <c r="RQB744" s="226"/>
      <c r="RQC744" s="226"/>
      <c r="RQD744" s="226"/>
      <c r="RQE744" s="226"/>
      <c r="RQF744" s="226"/>
      <c r="RQG744" s="226"/>
      <c r="RQH744" s="226"/>
      <c r="RQI744" s="226"/>
      <c r="RQJ744" s="226"/>
      <c r="RQK744" s="226"/>
      <c r="RQL744" s="226"/>
      <c r="RQM744" s="226"/>
      <c r="RQN744" s="226"/>
      <c r="RQO744" s="226"/>
      <c r="RQP744" s="226"/>
      <c r="RQQ744" s="226"/>
      <c r="RQR744" s="226"/>
      <c r="RQS744" s="226"/>
      <c r="RQT744" s="226"/>
      <c r="RQU744" s="226"/>
      <c r="RQV744" s="226"/>
      <c r="RQW744" s="226"/>
      <c r="RQX744" s="226"/>
      <c r="RQY744" s="226"/>
      <c r="RQZ744" s="226"/>
      <c r="RRA744" s="226"/>
      <c r="RRB744" s="226"/>
      <c r="RRC744" s="226"/>
      <c r="RRD744" s="226"/>
      <c r="RRE744" s="226"/>
      <c r="RRF744" s="226"/>
      <c r="RRG744" s="226"/>
      <c r="RRH744" s="226"/>
      <c r="RRI744" s="226"/>
      <c r="RRJ744" s="226"/>
      <c r="RRK744" s="226"/>
      <c r="RRL744" s="226"/>
      <c r="RRM744" s="226"/>
      <c r="RRN744" s="226"/>
      <c r="RRO744" s="226"/>
      <c r="RRP744" s="226"/>
      <c r="RRQ744" s="226"/>
      <c r="RRR744" s="226"/>
      <c r="RRS744" s="226"/>
      <c r="RRT744" s="226"/>
      <c r="RRU744" s="226"/>
      <c r="RRV744" s="226"/>
      <c r="RRW744" s="226"/>
      <c r="RRX744" s="226"/>
      <c r="RRY744" s="226"/>
      <c r="RRZ744" s="226"/>
      <c r="RSA744" s="226"/>
      <c r="RSB744" s="226"/>
      <c r="RSC744" s="226"/>
      <c r="RSD744" s="226"/>
      <c r="RSE744" s="226"/>
      <c r="RSF744" s="226"/>
      <c r="RSG744" s="226"/>
      <c r="RSH744" s="226"/>
      <c r="RSI744" s="226"/>
      <c r="RSJ744" s="226"/>
      <c r="RSK744" s="226"/>
      <c r="RSL744" s="226"/>
      <c r="RSM744" s="226"/>
      <c r="RSN744" s="226"/>
      <c r="RSO744" s="226"/>
      <c r="RSP744" s="226"/>
      <c r="RSQ744" s="226"/>
      <c r="RSR744" s="226"/>
      <c r="RSS744" s="226"/>
      <c r="RST744" s="226"/>
      <c r="RSU744" s="226"/>
      <c r="RSV744" s="226"/>
      <c r="RSW744" s="226"/>
      <c r="RSX744" s="226"/>
      <c r="RSY744" s="226"/>
      <c r="RSZ744" s="226"/>
      <c r="RTA744" s="226"/>
      <c r="RTB744" s="226"/>
      <c r="RTC744" s="226"/>
      <c r="RTD744" s="226"/>
      <c r="RTE744" s="226"/>
      <c r="RTF744" s="226"/>
      <c r="RTG744" s="226"/>
      <c r="RTH744" s="226"/>
      <c r="RTI744" s="226"/>
      <c r="RTJ744" s="226"/>
      <c r="RTK744" s="226"/>
      <c r="RTL744" s="226"/>
      <c r="RTM744" s="226"/>
      <c r="RTN744" s="226"/>
      <c r="RTO744" s="226"/>
      <c r="RTP744" s="226"/>
      <c r="RTQ744" s="226"/>
      <c r="RTR744" s="226"/>
      <c r="RTS744" s="226"/>
      <c r="RTT744" s="226"/>
      <c r="RTU744" s="226"/>
      <c r="RTV744" s="226"/>
      <c r="RTW744" s="226"/>
      <c r="RTX744" s="226"/>
      <c r="RTY744" s="226"/>
      <c r="RTZ744" s="226"/>
      <c r="RUA744" s="226"/>
      <c r="RUB744" s="226"/>
      <c r="RUC744" s="226"/>
      <c r="RUD744" s="226"/>
      <c r="RUE744" s="226"/>
      <c r="RUF744" s="226"/>
      <c r="RUG744" s="226"/>
      <c r="RUH744" s="226"/>
      <c r="RUI744" s="226"/>
      <c r="RUJ744" s="226"/>
      <c r="RUK744" s="226"/>
      <c r="RUL744" s="226"/>
      <c r="RUM744" s="226"/>
      <c r="RUN744" s="226"/>
      <c r="RUO744" s="226"/>
      <c r="RUP744" s="226"/>
      <c r="RUQ744" s="226"/>
      <c r="RUR744" s="226"/>
      <c r="RUS744" s="226"/>
      <c r="RUT744" s="226"/>
      <c r="RUU744" s="226"/>
      <c r="RUV744" s="226"/>
      <c r="RUW744" s="226"/>
      <c r="RUX744" s="226"/>
      <c r="RUY744" s="226"/>
      <c r="RUZ744" s="226"/>
      <c r="RVA744" s="226"/>
      <c r="RVB744" s="226"/>
      <c r="RVC744" s="226"/>
      <c r="RVD744" s="226"/>
      <c r="RVE744" s="226"/>
      <c r="RVF744" s="226"/>
      <c r="RVG744" s="226"/>
      <c r="RVH744" s="226"/>
      <c r="RVI744" s="226"/>
      <c r="RVJ744" s="226"/>
      <c r="RVK744" s="226"/>
      <c r="RVL744" s="226"/>
      <c r="RVM744" s="226"/>
      <c r="RVN744" s="226"/>
      <c r="RVO744" s="226"/>
      <c r="RVP744" s="226"/>
      <c r="RVQ744" s="226"/>
      <c r="RVR744" s="226"/>
      <c r="RVS744" s="226"/>
      <c r="RVT744" s="226"/>
      <c r="RVU744" s="226"/>
      <c r="RVV744" s="226"/>
      <c r="RVW744" s="226"/>
      <c r="RVX744" s="226"/>
      <c r="RVY744" s="226"/>
      <c r="RVZ744" s="226"/>
      <c r="RWA744" s="226"/>
      <c r="RWB744" s="226"/>
      <c r="RWC744" s="226"/>
      <c r="RWD744" s="226"/>
      <c r="RWE744" s="226"/>
      <c r="RWF744" s="226"/>
      <c r="RWG744" s="226"/>
      <c r="RWH744" s="226"/>
      <c r="RWI744" s="226"/>
      <c r="RWJ744" s="226"/>
      <c r="RWK744" s="226"/>
      <c r="RWL744" s="226"/>
      <c r="RWM744" s="226"/>
      <c r="RWN744" s="226"/>
      <c r="RWO744" s="226"/>
      <c r="RWP744" s="226"/>
      <c r="RWQ744" s="226"/>
      <c r="RWR744" s="226"/>
      <c r="RWS744" s="226"/>
      <c r="RWT744" s="226"/>
      <c r="RWU744" s="226"/>
      <c r="RWV744" s="226"/>
      <c r="RWW744" s="226"/>
      <c r="RWX744" s="226"/>
      <c r="RWY744" s="226"/>
      <c r="RWZ744" s="226"/>
      <c r="RXA744" s="226"/>
      <c r="RXB744" s="226"/>
      <c r="RXC744" s="226"/>
      <c r="RXD744" s="226"/>
      <c r="RXE744" s="226"/>
      <c r="RXF744" s="226"/>
      <c r="RXG744" s="226"/>
      <c r="RXH744" s="226"/>
      <c r="RXI744" s="226"/>
      <c r="RXJ744" s="226"/>
      <c r="RXK744" s="226"/>
      <c r="RXL744" s="226"/>
      <c r="RXM744" s="226"/>
      <c r="RXN744" s="226"/>
      <c r="RXO744" s="226"/>
      <c r="RXP744" s="226"/>
      <c r="RXQ744" s="226"/>
      <c r="RXR744" s="226"/>
      <c r="RXS744" s="226"/>
      <c r="RXT744" s="226"/>
      <c r="RXU744" s="226"/>
      <c r="RXV744" s="226"/>
      <c r="RXW744" s="226"/>
      <c r="RXX744" s="226"/>
      <c r="RXY744" s="226"/>
      <c r="RXZ744" s="226"/>
      <c r="RYA744" s="226"/>
      <c r="RYB744" s="226"/>
      <c r="RYC744" s="226"/>
      <c r="RYD744" s="226"/>
      <c r="RYE744" s="226"/>
      <c r="RYF744" s="226"/>
      <c r="RYG744" s="226"/>
      <c r="RYH744" s="226"/>
      <c r="RYI744" s="226"/>
      <c r="RYJ744" s="226"/>
      <c r="RYK744" s="226"/>
      <c r="RYL744" s="226"/>
      <c r="RYM744" s="226"/>
      <c r="RYN744" s="226"/>
      <c r="RYO744" s="226"/>
      <c r="RYP744" s="226"/>
      <c r="RYQ744" s="226"/>
      <c r="RYR744" s="226"/>
      <c r="RYS744" s="226"/>
      <c r="RYT744" s="226"/>
      <c r="RYU744" s="226"/>
      <c r="RYV744" s="226"/>
      <c r="RYW744" s="226"/>
      <c r="RYX744" s="226"/>
      <c r="RYY744" s="226"/>
      <c r="RYZ744" s="226"/>
      <c r="RZA744" s="226"/>
      <c r="RZB744" s="226"/>
      <c r="RZC744" s="226"/>
      <c r="RZD744" s="226"/>
      <c r="RZE744" s="226"/>
      <c r="RZF744" s="226"/>
      <c r="RZG744" s="226"/>
      <c r="RZH744" s="226"/>
      <c r="RZI744" s="226"/>
      <c r="RZJ744" s="226"/>
      <c r="RZK744" s="226"/>
      <c r="RZL744" s="226"/>
      <c r="RZM744" s="226"/>
      <c r="RZN744" s="226"/>
      <c r="RZO744" s="226"/>
      <c r="RZP744" s="226"/>
      <c r="RZQ744" s="226"/>
      <c r="RZR744" s="226"/>
      <c r="RZS744" s="226"/>
      <c r="RZT744" s="226"/>
      <c r="RZU744" s="226"/>
      <c r="RZV744" s="226"/>
      <c r="RZW744" s="226"/>
      <c r="RZX744" s="226"/>
      <c r="RZY744" s="226"/>
      <c r="RZZ744" s="226"/>
      <c r="SAA744" s="226"/>
      <c r="SAB744" s="226"/>
      <c r="SAC744" s="226"/>
      <c r="SAD744" s="226"/>
      <c r="SAE744" s="226"/>
      <c r="SAF744" s="226"/>
      <c r="SAG744" s="226"/>
      <c r="SAH744" s="226"/>
      <c r="SAI744" s="226"/>
      <c r="SAJ744" s="226"/>
      <c r="SAK744" s="226"/>
      <c r="SAL744" s="226"/>
      <c r="SAM744" s="226"/>
      <c r="SAN744" s="226"/>
      <c r="SAO744" s="226"/>
      <c r="SAP744" s="226"/>
      <c r="SAQ744" s="226"/>
      <c r="SAR744" s="226"/>
      <c r="SAS744" s="226"/>
      <c r="SAT744" s="226"/>
      <c r="SAU744" s="226"/>
      <c r="SAV744" s="226"/>
      <c r="SAW744" s="226"/>
      <c r="SAX744" s="226"/>
      <c r="SAY744" s="226"/>
      <c r="SAZ744" s="226"/>
      <c r="SBA744" s="226"/>
      <c r="SBB744" s="226"/>
      <c r="SBC744" s="226"/>
      <c r="SBD744" s="226"/>
      <c r="SBE744" s="226"/>
      <c r="SBF744" s="226"/>
      <c r="SBG744" s="226"/>
      <c r="SBH744" s="226"/>
      <c r="SBI744" s="226"/>
      <c r="SBJ744" s="226"/>
      <c r="SBK744" s="226"/>
      <c r="SBL744" s="226"/>
      <c r="SBM744" s="226"/>
      <c r="SBN744" s="226"/>
      <c r="SBO744" s="226"/>
      <c r="SBP744" s="226"/>
      <c r="SBQ744" s="226"/>
      <c r="SBR744" s="226"/>
      <c r="SBS744" s="226"/>
      <c r="SBT744" s="226"/>
      <c r="SBU744" s="226"/>
      <c r="SBV744" s="226"/>
      <c r="SBW744" s="226"/>
      <c r="SBX744" s="226"/>
      <c r="SBY744" s="226"/>
      <c r="SBZ744" s="226"/>
      <c r="SCA744" s="226"/>
      <c r="SCB744" s="226"/>
      <c r="SCC744" s="226"/>
      <c r="SCD744" s="226"/>
      <c r="SCE744" s="226"/>
      <c r="SCF744" s="226"/>
      <c r="SCG744" s="226"/>
      <c r="SCH744" s="226"/>
      <c r="SCI744" s="226"/>
      <c r="SCJ744" s="226"/>
      <c r="SCK744" s="226"/>
      <c r="SCL744" s="226"/>
      <c r="SCM744" s="226"/>
      <c r="SCN744" s="226"/>
      <c r="SCO744" s="226"/>
      <c r="SCP744" s="226"/>
      <c r="SCQ744" s="226"/>
      <c r="SCR744" s="226"/>
      <c r="SCS744" s="226"/>
      <c r="SCT744" s="226"/>
      <c r="SCU744" s="226"/>
      <c r="SCV744" s="226"/>
      <c r="SCW744" s="226"/>
      <c r="SCX744" s="226"/>
      <c r="SCY744" s="226"/>
      <c r="SCZ744" s="226"/>
      <c r="SDA744" s="226"/>
      <c r="SDB744" s="226"/>
      <c r="SDC744" s="226"/>
      <c r="SDD744" s="226"/>
      <c r="SDE744" s="226"/>
      <c r="SDF744" s="226"/>
      <c r="SDG744" s="226"/>
      <c r="SDH744" s="226"/>
      <c r="SDI744" s="226"/>
      <c r="SDJ744" s="226"/>
      <c r="SDK744" s="226"/>
      <c r="SDL744" s="226"/>
      <c r="SDM744" s="226"/>
      <c r="SDN744" s="226"/>
      <c r="SDO744" s="226"/>
      <c r="SDP744" s="226"/>
      <c r="SDQ744" s="226"/>
      <c r="SDR744" s="226"/>
      <c r="SDS744" s="226"/>
      <c r="SDT744" s="226"/>
      <c r="SDU744" s="226"/>
      <c r="SDV744" s="226"/>
      <c r="SDW744" s="226"/>
      <c r="SDX744" s="226"/>
      <c r="SDY744" s="226"/>
      <c r="SDZ744" s="226"/>
      <c r="SEA744" s="226"/>
      <c r="SEB744" s="226"/>
      <c r="SEC744" s="226"/>
      <c r="SED744" s="226"/>
      <c r="SEE744" s="226"/>
      <c r="SEF744" s="226"/>
      <c r="SEG744" s="226"/>
      <c r="SEH744" s="226"/>
      <c r="SEI744" s="226"/>
      <c r="SEJ744" s="226"/>
      <c r="SEK744" s="226"/>
      <c r="SEL744" s="226"/>
      <c r="SEM744" s="226"/>
      <c r="SEN744" s="226"/>
      <c r="SEO744" s="226"/>
      <c r="SEP744" s="226"/>
      <c r="SEQ744" s="226"/>
      <c r="SER744" s="226"/>
      <c r="SES744" s="226"/>
      <c r="SET744" s="226"/>
      <c r="SEU744" s="226"/>
      <c r="SEV744" s="226"/>
      <c r="SEW744" s="226"/>
      <c r="SEX744" s="226"/>
      <c r="SEY744" s="226"/>
      <c r="SEZ744" s="226"/>
      <c r="SFA744" s="226"/>
      <c r="SFB744" s="226"/>
      <c r="SFC744" s="226"/>
      <c r="SFD744" s="226"/>
      <c r="SFE744" s="226"/>
      <c r="SFF744" s="226"/>
      <c r="SFG744" s="226"/>
      <c r="SFH744" s="226"/>
      <c r="SFI744" s="226"/>
      <c r="SFJ744" s="226"/>
      <c r="SFK744" s="226"/>
      <c r="SFL744" s="226"/>
      <c r="SFM744" s="226"/>
      <c r="SFN744" s="226"/>
      <c r="SFO744" s="226"/>
      <c r="SFP744" s="226"/>
      <c r="SFQ744" s="226"/>
      <c r="SFR744" s="226"/>
      <c r="SFS744" s="226"/>
      <c r="SFT744" s="226"/>
      <c r="SFU744" s="226"/>
      <c r="SFV744" s="226"/>
      <c r="SFW744" s="226"/>
      <c r="SFX744" s="226"/>
      <c r="SFY744" s="226"/>
      <c r="SFZ744" s="226"/>
      <c r="SGA744" s="226"/>
      <c r="SGB744" s="226"/>
      <c r="SGC744" s="226"/>
      <c r="SGD744" s="226"/>
      <c r="SGE744" s="226"/>
      <c r="SGF744" s="226"/>
      <c r="SGG744" s="226"/>
      <c r="SGH744" s="226"/>
      <c r="SGI744" s="226"/>
      <c r="SGJ744" s="226"/>
      <c r="SGK744" s="226"/>
      <c r="SGL744" s="226"/>
      <c r="SGM744" s="226"/>
      <c r="SGN744" s="226"/>
      <c r="SGO744" s="226"/>
      <c r="SGP744" s="226"/>
      <c r="SGQ744" s="226"/>
      <c r="SGR744" s="226"/>
      <c r="SGS744" s="226"/>
      <c r="SGT744" s="226"/>
      <c r="SGU744" s="226"/>
      <c r="SGV744" s="226"/>
      <c r="SGW744" s="226"/>
      <c r="SGX744" s="226"/>
      <c r="SGY744" s="226"/>
      <c r="SGZ744" s="226"/>
      <c r="SHA744" s="226"/>
      <c r="SHB744" s="226"/>
      <c r="SHC744" s="226"/>
      <c r="SHD744" s="226"/>
      <c r="SHE744" s="226"/>
      <c r="SHF744" s="226"/>
      <c r="SHG744" s="226"/>
      <c r="SHH744" s="226"/>
      <c r="SHI744" s="226"/>
      <c r="SHJ744" s="226"/>
      <c r="SHK744" s="226"/>
      <c r="SHL744" s="226"/>
      <c r="SHM744" s="226"/>
      <c r="SHN744" s="226"/>
      <c r="SHO744" s="226"/>
      <c r="SHP744" s="226"/>
      <c r="SHQ744" s="226"/>
      <c r="SHR744" s="226"/>
      <c r="SHS744" s="226"/>
      <c r="SHT744" s="226"/>
      <c r="SHU744" s="226"/>
      <c r="SHV744" s="226"/>
      <c r="SHW744" s="226"/>
      <c r="SHX744" s="226"/>
      <c r="SHY744" s="226"/>
      <c r="SHZ744" s="226"/>
      <c r="SIA744" s="226"/>
      <c r="SIB744" s="226"/>
      <c r="SIC744" s="226"/>
      <c r="SID744" s="226"/>
      <c r="SIE744" s="226"/>
      <c r="SIF744" s="226"/>
      <c r="SIG744" s="226"/>
      <c r="SIH744" s="226"/>
      <c r="SII744" s="226"/>
      <c r="SIJ744" s="226"/>
      <c r="SIK744" s="226"/>
      <c r="SIL744" s="226"/>
      <c r="SIM744" s="226"/>
      <c r="SIN744" s="226"/>
      <c r="SIO744" s="226"/>
      <c r="SIP744" s="226"/>
      <c r="SIQ744" s="226"/>
      <c r="SIR744" s="226"/>
      <c r="SIS744" s="226"/>
      <c r="SIT744" s="226"/>
      <c r="SIU744" s="226"/>
      <c r="SIV744" s="226"/>
      <c r="SIW744" s="226"/>
      <c r="SIX744" s="226"/>
      <c r="SIY744" s="226"/>
      <c r="SIZ744" s="226"/>
      <c r="SJA744" s="226"/>
      <c r="SJB744" s="226"/>
      <c r="SJC744" s="226"/>
      <c r="SJD744" s="226"/>
      <c r="SJE744" s="226"/>
      <c r="SJF744" s="226"/>
      <c r="SJG744" s="226"/>
      <c r="SJH744" s="226"/>
      <c r="SJI744" s="226"/>
      <c r="SJJ744" s="226"/>
      <c r="SJK744" s="226"/>
      <c r="SJL744" s="226"/>
      <c r="SJM744" s="226"/>
      <c r="SJN744" s="226"/>
      <c r="SJO744" s="226"/>
      <c r="SJP744" s="226"/>
      <c r="SJQ744" s="226"/>
      <c r="SJR744" s="226"/>
      <c r="SJS744" s="226"/>
      <c r="SJT744" s="226"/>
      <c r="SJU744" s="226"/>
      <c r="SJV744" s="226"/>
      <c r="SJW744" s="226"/>
      <c r="SJX744" s="226"/>
      <c r="SJY744" s="226"/>
      <c r="SJZ744" s="226"/>
      <c r="SKA744" s="226"/>
      <c r="SKB744" s="226"/>
      <c r="SKC744" s="226"/>
      <c r="SKD744" s="226"/>
      <c r="SKE744" s="226"/>
      <c r="SKF744" s="226"/>
      <c r="SKG744" s="226"/>
      <c r="SKH744" s="226"/>
      <c r="SKI744" s="226"/>
      <c r="SKJ744" s="226"/>
      <c r="SKK744" s="226"/>
      <c r="SKL744" s="226"/>
      <c r="SKM744" s="226"/>
      <c r="SKN744" s="226"/>
      <c r="SKO744" s="226"/>
      <c r="SKP744" s="226"/>
      <c r="SKQ744" s="226"/>
      <c r="SKR744" s="226"/>
      <c r="SKS744" s="226"/>
      <c r="SKT744" s="226"/>
      <c r="SKU744" s="226"/>
      <c r="SKV744" s="226"/>
      <c r="SKW744" s="226"/>
      <c r="SKX744" s="226"/>
      <c r="SKY744" s="226"/>
      <c r="SKZ744" s="226"/>
      <c r="SLA744" s="226"/>
      <c r="SLB744" s="226"/>
      <c r="SLC744" s="226"/>
      <c r="SLD744" s="226"/>
      <c r="SLE744" s="226"/>
      <c r="SLF744" s="226"/>
      <c r="SLG744" s="226"/>
      <c r="SLH744" s="226"/>
      <c r="SLI744" s="226"/>
      <c r="SLJ744" s="226"/>
      <c r="SLK744" s="226"/>
      <c r="SLL744" s="226"/>
      <c r="SLM744" s="226"/>
      <c r="SLN744" s="226"/>
      <c r="SLO744" s="226"/>
      <c r="SLP744" s="226"/>
      <c r="SLQ744" s="226"/>
      <c r="SLR744" s="226"/>
      <c r="SLS744" s="226"/>
      <c r="SLT744" s="226"/>
      <c r="SLU744" s="226"/>
      <c r="SLV744" s="226"/>
      <c r="SLW744" s="226"/>
      <c r="SLX744" s="226"/>
      <c r="SLY744" s="226"/>
      <c r="SLZ744" s="226"/>
      <c r="SMA744" s="226"/>
      <c r="SMB744" s="226"/>
      <c r="SMC744" s="226"/>
      <c r="SMD744" s="226"/>
      <c r="SME744" s="226"/>
      <c r="SMF744" s="226"/>
      <c r="SMG744" s="226"/>
      <c r="SMH744" s="226"/>
      <c r="SMI744" s="226"/>
      <c r="SMJ744" s="226"/>
      <c r="SMK744" s="226"/>
      <c r="SML744" s="226"/>
      <c r="SMM744" s="226"/>
      <c r="SMN744" s="226"/>
      <c r="SMO744" s="226"/>
      <c r="SMP744" s="226"/>
      <c r="SMQ744" s="226"/>
      <c r="SMR744" s="226"/>
      <c r="SMS744" s="226"/>
      <c r="SMT744" s="226"/>
      <c r="SMU744" s="226"/>
      <c r="SMV744" s="226"/>
      <c r="SMW744" s="226"/>
      <c r="SMX744" s="226"/>
      <c r="SMY744" s="226"/>
      <c r="SMZ744" s="226"/>
      <c r="SNA744" s="226"/>
      <c r="SNB744" s="226"/>
      <c r="SNC744" s="226"/>
      <c r="SND744" s="226"/>
      <c r="SNE744" s="226"/>
      <c r="SNF744" s="226"/>
      <c r="SNG744" s="226"/>
      <c r="SNH744" s="226"/>
      <c r="SNI744" s="226"/>
      <c r="SNJ744" s="226"/>
      <c r="SNK744" s="226"/>
      <c r="SNL744" s="226"/>
      <c r="SNM744" s="226"/>
      <c r="SNN744" s="226"/>
      <c r="SNO744" s="226"/>
      <c r="SNP744" s="226"/>
      <c r="SNQ744" s="226"/>
      <c r="SNR744" s="226"/>
      <c r="SNS744" s="226"/>
      <c r="SNT744" s="226"/>
      <c r="SNU744" s="226"/>
      <c r="SNV744" s="226"/>
      <c r="SNW744" s="226"/>
      <c r="SNX744" s="226"/>
      <c r="SNY744" s="226"/>
      <c r="SNZ744" s="226"/>
      <c r="SOA744" s="226"/>
      <c r="SOB744" s="226"/>
      <c r="SOC744" s="226"/>
      <c r="SOD744" s="226"/>
      <c r="SOE744" s="226"/>
      <c r="SOF744" s="226"/>
      <c r="SOG744" s="226"/>
      <c r="SOH744" s="226"/>
      <c r="SOI744" s="226"/>
      <c r="SOJ744" s="226"/>
      <c r="SOK744" s="226"/>
      <c r="SOL744" s="226"/>
      <c r="SOM744" s="226"/>
      <c r="SON744" s="226"/>
      <c r="SOO744" s="226"/>
      <c r="SOP744" s="226"/>
      <c r="SOQ744" s="226"/>
      <c r="SOR744" s="226"/>
      <c r="SOS744" s="226"/>
      <c r="SOT744" s="226"/>
      <c r="SOU744" s="226"/>
      <c r="SOV744" s="226"/>
      <c r="SOW744" s="226"/>
      <c r="SOX744" s="226"/>
      <c r="SOY744" s="226"/>
      <c r="SOZ744" s="226"/>
      <c r="SPA744" s="226"/>
      <c r="SPB744" s="226"/>
      <c r="SPC744" s="226"/>
      <c r="SPD744" s="226"/>
      <c r="SPE744" s="226"/>
      <c r="SPF744" s="226"/>
      <c r="SPG744" s="226"/>
      <c r="SPH744" s="226"/>
      <c r="SPI744" s="226"/>
      <c r="SPJ744" s="226"/>
      <c r="SPK744" s="226"/>
      <c r="SPL744" s="226"/>
      <c r="SPM744" s="226"/>
      <c r="SPN744" s="226"/>
      <c r="SPO744" s="226"/>
      <c r="SPP744" s="226"/>
      <c r="SPQ744" s="226"/>
      <c r="SPR744" s="226"/>
      <c r="SPS744" s="226"/>
      <c r="SPT744" s="226"/>
      <c r="SPU744" s="226"/>
      <c r="SPV744" s="226"/>
      <c r="SPW744" s="226"/>
      <c r="SPX744" s="226"/>
      <c r="SPY744" s="226"/>
      <c r="SPZ744" s="226"/>
      <c r="SQA744" s="226"/>
      <c r="SQB744" s="226"/>
      <c r="SQC744" s="226"/>
      <c r="SQD744" s="226"/>
      <c r="SQE744" s="226"/>
      <c r="SQF744" s="226"/>
      <c r="SQG744" s="226"/>
      <c r="SQH744" s="226"/>
      <c r="SQI744" s="226"/>
      <c r="SQJ744" s="226"/>
      <c r="SQK744" s="226"/>
      <c r="SQL744" s="226"/>
      <c r="SQM744" s="226"/>
      <c r="SQN744" s="226"/>
      <c r="SQO744" s="226"/>
      <c r="SQP744" s="226"/>
      <c r="SQQ744" s="226"/>
      <c r="SQR744" s="226"/>
      <c r="SQS744" s="226"/>
      <c r="SQT744" s="226"/>
      <c r="SQU744" s="226"/>
      <c r="SQV744" s="226"/>
      <c r="SQW744" s="226"/>
      <c r="SQX744" s="226"/>
      <c r="SQY744" s="226"/>
      <c r="SQZ744" s="226"/>
      <c r="SRA744" s="226"/>
      <c r="SRB744" s="226"/>
      <c r="SRC744" s="226"/>
      <c r="SRD744" s="226"/>
      <c r="SRE744" s="226"/>
      <c r="SRF744" s="226"/>
      <c r="SRG744" s="226"/>
      <c r="SRH744" s="226"/>
      <c r="SRI744" s="226"/>
      <c r="SRJ744" s="226"/>
      <c r="SRK744" s="226"/>
      <c r="SRL744" s="226"/>
      <c r="SRM744" s="226"/>
      <c r="SRN744" s="226"/>
      <c r="SRO744" s="226"/>
      <c r="SRP744" s="226"/>
      <c r="SRQ744" s="226"/>
      <c r="SRR744" s="226"/>
      <c r="SRS744" s="226"/>
      <c r="SRT744" s="226"/>
      <c r="SRU744" s="226"/>
      <c r="SRV744" s="226"/>
      <c r="SRW744" s="226"/>
      <c r="SRX744" s="226"/>
      <c r="SRY744" s="226"/>
      <c r="SRZ744" s="226"/>
      <c r="SSA744" s="226"/>
      <c r="SSB744" s="226"/>
      <c r="SSC744" s="226"/>
      <c r="SSD744" s="226"/>
      <c r="SSE744" s="226"/>
      <c r="SSF744" s="226"/>
      <c r="SSG744" s="226"/>
      <c r="SSH744" s="226"/>
      <c r="SSI744" s="226"/>
      <c r="SSJ744" s="226"/>
      <c r="SSK744" s="226"/>
      <c r="SSL744" s="226"/>
      <c r="SSM744" s="226"/>
      <c r="SSN744" s="226"/>
      <c r="SSO744" s="226"/>
      <c r="SSP744" s="226"/>
      <c r="SSQ744" s="226"/>
      <c r="SSR744" s="226"/>
      <c r="SSS744" s="226"/>
      <c r="SST744" s="226"/>
      <c r="SSU744" s="226"/>
      <c r="SSV744" s="226"/>
      <c r="SSW744" s="226"/>
      <c r="SSX744" s="226"/>
      <c r="SSY744" s="226"/>
      <c r="SSZ744" s="226"/>
      <c r="STA744" s="226"/>
      <c r="STB744" s="226"/>
      <c r="STC744" s="226"/>
      <c r="STD744" s="226"/>
      <c r="STE744" s="226"/>
      <c r="STF744" s="226"/>
      <c r="STG744" s="226"/>
      <c r="STH744" s="226"/>
      <c r="STI744" s="226"/>
      <c r="STJ744" s="226"/>
      <c r="STK744" s="226"/>
      <c r="STL744" s="226"/>
      <c r="STM744" s="226"/>
      <c r="STN744" s="226"/>
      <c r="STO744" s="226"/>
      <c r="STP744" s="226"/>
      <c r="STQ744" s="226"/>
      <c r="STR744" s="226"/>
      <c r="STS744" s="226"/>
      <c r="STT744" s="226"/>
      <c r="STU744" s="226"/>
      <c r="STV744" s="226"/>
      <c r="STW744" s="226"/>
      <c r="STX744" s="226"/>
      <c r="STY744" s="226"/>
      <c r="STZ744" s="226"/>
      <c r="SUA744" s="226"/>
      <c r="SUB744" s="226"/>
      <c r="SUC744" s="226"/>
      <c r="SUD744" s="226"/>
      <c r="SUE744" s="226"/>
      <c r="SUF744" s="226"/>
      <c r="SUG744" s="226"/>
      <c r="SUH744" s="226"/>
      <c r="SUI744" s="226"/>
      <c r="SUJ744" s="226"/>
      <c r="SUK744" s="226"/>
      <c r="SUL744" s="226"/>
      <c r="SUM744" s="226"/>
      <c r="SUN744" s="226"/>
      <c r="SUO744" s="226"/>
      <c r="SUP744" s="226"/>
      <c r="SUQ744" s="226"/>
      <c r="SUR744" s="226"/>
      <c r="SUS744" s="226"/>
      <c r="SUT744" s="226"/>
      <c r="SUU744" s="226"/>
      <c r="SUV744" s="226"/>
      <c r="SUW744" s="226"/>
      <c r="SUX744" s="226"/>
      <c r="SUY744" s="226"/>
      <c r="SUZ744" s="226"/>
      <c r="SVA744" s="226"/>
      <c r="SVB744" s="226"/>
      <c r="SVC744" s="226"/>
      <c r="SVD744" s="226"/>
      <c r="SVE744" s="226"/>
      <c r="SVF744" s="226"/>
      <c r="SVG744" s="226"/>
      <c r="SVH744" s="226"/>
      <c r="SVI744" s="226"/>
      <c r="SVJ744" s="226"/>
      <c r="SVK744" s="226"/>
      <c r="SVL744" s="226"/>
      <c r="SVM744" s="226"/>
      <c r="SVN744" s="226"/>
      <c r="SVO744" s="226"/>
      <c r="SVP744" s="226"/>
      <c r="SVQ744" s="226"/>
      <c r="SVR744" s="226"/>
      <c r="SVS744" s="226"/>
      <c r="SVT744" s="226"/>
      <c r="SVU744" s="226"/>
      <c r="SVV744" s="226"/>
      <c r="SVW744" s="226"/>
      <c r="SVX744" s="226"/>
      <c r="SVY744" s="226"/>
      <c r="SVZ744" s="226"/>
      <c r="SWA744" s="226"/>
      <c r="SWB744" s="226"/>
      <c r="SWC744" s="226"/>
      <c r="SWD744" s="226"/>
      <c r="SWE744" s="226"/>
      <c r="SWF744" s="226"/>
      <c r="SWG744" s="226"/>
      <c r="SWH744" s="226"/>
      <c r="SWI744" s="226"/>
      <c r="SWJ744" s="226"/>
      <c r="SWK744" s="226"/>
      <c r="SWL744" s="226"/>
      <c r="SWM744" s="226"/>
      <c r="SWN744" s="226"/>
      <c r="SWO744" s="226"/>
      <c r="SWP744" s="226"/>
      <c r="SWQ744" s="226"/>
      <c r="SWR744" s="226"/>
      <c r="SWS744" s="226"/>
      <c r="SWT744" s="226"/>
      <c r="SWU744" s="226"/>
      <c r="SWV744" s="226"/>
      <c r="SWW744" s="226"/>
      <c r="SWX744" s="226"/>
      <c r="SWY744" s="226"/>
      <c r="SWZ744" s="226"/>
      <c r="SXA744" s="226"/>
      <c r="SXB744" s="226"/>
      <c r="SXC744" s="226"/>
      <c r="SXD744" s="226"/>
      <c r="SXE744" s="226"/>
      <c r="SXF744" s="226"/>
      <c r="SXG744" s="226"/>
      <c r="SXH744" s="226"/>
      <c r="SXI744" s="226"/>
      <c r="SXJ744" s="226"/>
      <c r="SXK744" s="226"/>
      <c r="SXL744" s="226"/>
      <c r="SXM744" s="226"/>
      <c r="SXN744" s="226"/>
      <c r="SXO744" s="226"/>
      <c r="SXP744" s="226"/>
      <c r="SXQ744" s="226"/>
      <c r="SXR744" s="226"/>
      <c r="SXS744" s="226"/>
      <c r="SXT744" s="226"/>
      <c r="SXU744" s="226"/>
      <c r="SXV744" s="226"/>
      <c r="SXW744" s="226"/>
      <c r="SXX744" s="226"/>
      <c r="SXY744" s="226"/>
      <c r="SXZ744" s="226"/>
      <c r="SYA744" s="226"/>
      <c r="SYB744" s="226"/>
      <c r="SYC744" s="226"/>
      <c r="SYD744" s="226"/>
      <c r="SYE744" s="226"/>
      <c r="SYF744" s="226"/>
      <c r="SYG744" s="226"/>
      <c r="SYH744" s="226"/>
      <c r="SYI744" s="226"/>
      <c r="SYJ744" s="226"/>
      <c r="SYK744" s="226"/>
      <c r="SYL744" s="226"/>
      <c r="SYM744" s="226"/>
      <c r="SYN744" s="226"/>
      <c r="SYO744" s="226"/>
      <c r="SYP744" s="226"/>
      <c r="SYQ744" s="226"/>
      <c r="SYR744" s="226"/>
      <c r="SYS744" s="226"/>
      <c r="SYT744" s="226"/>
      <c r="SYU744" s="226"/>
      <c r="SYV744" s="226"/>
      <c r="SYW744" s="226"/>
      <c r="SYX744" s="226"/>
      <c r="SYY744" s="226"/>
      <c r="SYZ744" s="226"/>
      <c r="SZA744" s="226"/>
      <c r="SZB744" s="226"/>
      <c r="SZC744" s="226"/>
      <c r="SZD744" s="226"/>
      <c r="SZE744" s="226"/>
      <c r="SZF744" s="226"/>
      <c r="SZG744" s="226"/>
      <c r="SZH744" s="226"/>
      <c r="SZI744" s="226"/>
      <c r="SZJ744" s="226"/>
      <c r="SZK744" s="226"/>
      <c r="SZL744" s="226"/>
      <c r="SZM744" s="226"/>
      <c r="SZN744" s="226"/>
      <c r="SZO744" s="226"/>
      <c r="SZP744" s="226"/>
      <c r="SZQ744" s="226"/>
      <c r="SZR744" s="226"/>
      <c r="SZS744" s="226"/>
      <c r="SZT744" s="226"/>
      <c r="SZU744" s="226"/>
      <c r="SZV744" s="226"/>
      <c r="SZW744" s="226"/>
      <c r="SZX744" s="226"/>
      <c r="SZY744" s="226"/>
      <c r="SZZ744" s="226"/>
      <c r="TAA744" s="226"/>
      <c r="TAB744" s="226"/>
      <c r="TAC744" s="226"/>
      <c r="TAD744" s="226"/>
      <c r="TAE744" s="226"/>
      <c r="TAF744" s="226"/>
      <c r="TAG744" s="226"/>
      <c r="TAH744" s="226"/>
      <c r="TAI744" s="226"/>
      <c r="TAJ744" s="226"/>
      <c r="TAK744" s="226"/>
      <c r="TAL744" s="226"/>
      <c r="TAM744" s="226"/>
      <c r="TAN744" s="226"/>
      <c r="TAO744" s="226"/>
      <c r="TAP744" s="226"/>
      <c r="TAQ744" s="226"/>
      <c r="TAR744" s="226"/>
      <c r="TAS744" s="226"/>
      <c r="TAT744" s="226"/>
      <c r="TAU744" s="226"/>
      <c r="TAV744" s="226"/>
      <c r="TAW744" s="226"/>
      <c r="TAX744" s="226"/>
      <c r="TAY744" s="226"/>
      <c r="TAZ744" s="226"/>
      <c r="TBA744" s="226"/>
      <c r="TBB744" s="226"/>
      <c r="TBC744" s="226"/>
      <c r="TBD744" s="226"/>
      <c r="TBE744" s="226"/>
      <c r="TBF744" s="226"/>
      <c r="TBG744" s="226"/>
      <c r="TBH744" s="226"/>
      <c r="TBI744" s="226"/>
      <c r="TBJ744" s="226"/>
      <c r="TBK744" s="226"/>
      <c r="TBL744" s="226"/>
      <c r="TBM744" s="226"/>
      <c r="TBN744" s="226"/>
      <c r="TBO744" s="226"/>
      <c r="TBP744" s="226"/>
      <c r="TBQ744" s="226"/>
      <c r="TBR744" s="226"/>
      <c r="TBS744" s="226"/>
      <c r="TBT744" s="226"/>
      <c r="TBU744" s="226"/>
      <c r="TBV744" s="226"/>
      <c r="TBW744" s="226"/>
      <c r="TBX744" s="226"/>
      <c r="TBY744" s="226"/>
      <c r="TBZ744" s="226"/>
      <c r="TCA744" s="226"/>
      <c r="TCB744" s="226"/>
      <c r="TCC744" s="226"/>
      <c r="TCD744" s="226"/>
      <c r="TCE744" s="226"/>
      <c r="TCF744" s="226"/>
      <c r="TCG744" s="226"/>
      <c r="TCH744" s="226"/>
      <c r="TCI744" s="226"/>
      <c r="TCJ744" s="226"/>
      <c r="TCK744" s="226"/>
      <c r="TCL744" s="226"/>
      <c r="TCM744" s="226"/>
      <c r="TCN744" s="226"/>
      <c r="TCO744" s="226"/>
      <c r="TCP744" s="226"/>
      <c r="TCQ744" s="226"/>
      <c r="TCR744" s="226"/>
      <c r="TCS744" s="226"/>
      <c r="TCT744" s="226"/>
      <c r="TCU744" s="226"/>
      <c r="TCV744" s="226"/>
      <c r="TCW744" s="226"/>
      <c r="TCX744" s="226"/>
      <c r="TCY744" s="226"/>
      <c r="TCZ744" s="226"/>
      <c r="TDA744" s="226"/>
      <c r="TDB744" s="226"/>
      <c r="TDC744" s="226"/>
      <c r="TDD744" s="226"/>
      <c r="TDE744" s="226"/>
      <c r="TDF744" s="226"/>
      <c r="TDG744" s="226"/>
      <c r="TDH744" s="226"/>
      <c r="TDI744" s="226"/>
      <c r="TDJ744" s="226"/>
      <c r="TDK744" s="226"/>
      <c r="TDL744" s="226"/>
      <c r="TDM744" s="226"/>
      <c r="TDN744" s="226"/>
      <c r="TDO744" s="226"/>
      <c r="TDP744" s="226"/>
      <c r="TDQ744" s="226"/>
      <c r="TDR744" s="226"/>
      <c r="TDS744" s="226"/>
      <c r="TDT744" s="226"/>
      <c r="TDU744" s="226"/>
      <c r="TDV744" s="226"/>
      <c r="TDW744" s="226"/>
      <c r="TDX744" s="226"/>
      <c r="TDY744" s="226"/>
      <c r="TDZ744" s="226"/>
      <c r="TEA744" s="226"/>
      <c r="TEB744" s="226"/>
      <c r="TEC744" s="226"/>
      <c r="TED744" s="226"/>
      <c r="TEE744" s="226"/>
      <c r="TEF744" s="226"/>
      <c r="TEG744" s="226"/>
      <c r="TEH744" s="226"/>
      <c r="TEI744" s="226"/>
      <c r="TEJ744" s="226"/>
      <c r="TEK744" s="226"/>
      <c r="TEL744" s="226"/>
      <c r="TEM744" s="226"/>
      <c r="TEN744" s="226"/>
      <c r="TEO744" s="226"/>
      <c r="TEP744" s="226"/>
      <c r="TEQ744" s="226"/>
      <c r="TER744" s="226"/>
      <c r="TES744" s="226"/>
      <c r="TET744" s="226"/>
      <c r="TEU744" s="226"/>
      <c r="TEV744" s="226"/>
      <c r="TEW744" s="226"/>
      <c r="TEX744" s="226"/>
      <c r="TEY744" s="226"/>
      <c r="TEZ744" s="226"/>
      <c r="TFA744" s="226"/>
      <c r="TFB744" s="226"/>
      <c r="TFC744" s="226"/>
      <c r="TFD744" s="226"/>
      <c r="TFE744" s="226"/>
      <c r="TFF744" s="226"/>
      <c r="TFG744" s="226"/>
      <c r="TFH744" s="226"/>
      <c r="TFI744" s="226"/>
      <c r="TFJ744" s="226"/>
      <c r="TFK744" s="226"/>
      <c r="TFL744" s="226"/>
      <c r="TFM744" s="226"/>
      <c r="TFN744" s="226"/>
      <c r="TFO744" s="226"/>
      <c r="TFP744" s="226"/>
      <c r="TFQ744" s="226"/>
      <c r="TFR744" s="226"/>
      <c r="TFS744" s="226"/>
      <c r="TFT744" s="226"/>
      <c r="TFU744" s="226"/>
      <c r="TFV744" s="226"/>
      <c r="TFW744" s="226"/>
      <c r="TFX744" s="226"/>
      <c r="TFY744" s="226"/>
      <c r="TFZ744" s="226"/>
      <c r="TGA744" s="226"/>
      <c r="TGB744" s="226"/>
      <c r="TGC744" s="226"/>
      <c r="TGD744" s="226"/>
      <c r="TGE744" s="226"/>
      <c r="TGF744" s="226"/>
      <c r="TGG744" s="226"/>
      <c r="TGH744" s="226"/>
      <c r="TGI744" s="226"/>
      <c r="TGJ744" s="226"/>
      <c r="TGK744" s="226"/>
      <c r="TGL744" s="226"/>
      <c r="TGM744" s="226"/>
      <c r="TGN744" s="226"/>
      <c r="TGO744" s="226"/>
      <c r="TGP744" s="226"/>
      <c r="TGQ744" s="226"/>
      <c r="TGR744" s="226"/>
      <c r="TGS744" s="226"/>
      <c r="TGT744" s="226"/>
      <c r="TGU744" s="226"/>
      <c r="TGV744" s="226"/>
      <c r="TGW744" s="226"/>
      <c r="TGX744" s="226"/>
      <c r="TGY744" s="226"/>
      <c r="TGZ744" s="226"/>
      <c r="THA744" s="226"/>
      <c r="THB744" s="226"/>
      <c r="THC744" s="226"/>
      <c r="THD744" s="226"/>
      <c r="THE744" s="226"/>
      <c r="THF744" s="226"/>
      <c r="THG744" s="226"/>
      <c r="THH744" s="226"/>
      <c r="THI744" s="226"/>
      <c r="THJ744" s="226"/>
      <c r="THK744" s="226"/>
      <c r="THL744" s="226"/>
      <c r="THM744" s="226"/>
      <c r="THN744" s="226"/>
      <c r="THO744" s="226"/>
      <c r="THP744" s="226"/>
      <c r="THQ744" s="226"/>
      <c r="THR744" s="226"/>
      <c r="THS744" s="226"/>
      <c r="THT744" s="226"/>
      <c r="THU744" s="226"/>
      <c r="THV744" s="226"/>
      <c r="THW744" s="226"/>
      <c r="THX744" s="226"/>
      <c r="THY744" s="226"/>
      <c r="THZ744" s="226"/>
      <c r="TIA744" s="226"/>
      <c r="TIB744" s="226"/>
      <c r="TIC744" s="226"/>
      <c r="TID744" s="226"/>
      <c r="TIE744" s="226"/>
      <c r="TIF744" s="226"/>
      <c r="TIG744" s="226"/>
      <c r="TIH744" s="226"/>
      <c r="TII744" s="226"/>
      <c r="TIJ744" s="226"/>
      <c r="TIK744" s="226"/>
      <c r="TIL744" s="226"/>
      <c r="TIM744" s="226"/>
      <c r="TIN744" s="226"/>
      <c r="TIO744" s="226"/>
      <c r="TIP744" s="226"/>
      <c r="TIQ744" s="226"/>
      <c r="TIR744" s="226"/>
      <c r="TIS744" s="226"/>
      <c r="TIT744" s="226"/>
      <c r="TIU744" s="226"/>
      <c r="TIV744" s="226"/>
      <c r="TIW744" s="226"/>
      <c r="TIX744" s="226"/>
      <c r="TIY744" s="226"/>
      <c r="TIZ744" s="226"/>
      <c r="TJA744" s="226"/>
      <c r="TJB744" s="226"/>
      <c r="TJC744" s="226"/>
      <c r="TJD744" s="226"/>
      <c r="TJE744" s="226"/>
      <c r="TJF744" s="226"/>
      <c r="TJG744" s="226"/>
      <c r="TJH744" s="226"/>
      <c r="TJI744" s="226"/>
      <c r="TJJ744" s="226"/>
      <c r="TJK744" s="226"/>
      <c r="TJL744" s="226"/>
      <c r="TJM744" s="226"/>
      <c r="TJN744" s="226"/>
      <c r="TJO744" s="226"/>
      <c r="TJP744" s="226"/>
      <c r="TJQ744" s="226"/>
      <c r="TJR744" s="226"/>
      <c r="TJS744" s="226"/>
      <c r="TJT744" s="226"/>
      <c r="TJU744" s="226"/>
      <c r="TJV744" s="226"/>
      <c r="TJW744" s="226"/>
      <c r="TJX744" s="226"/>
      <c r="TJY744" s="226"/>
      <c r="TJZ744" s="226"/>
      <c r="TKA744" s="226"/>
      <c r="TKB744" s="226"/>
      <c r="TKC744" s="226"/>
      <c r="TKD744" s="226"/>
      <c r="TKE744" s="226"/>
      <c r="TKF744" s="226"/>
      <c r="TKG744" s="226"/>
      <c r="TKH744" s="226"/>
      <c r="TKI744" s="226"/>
      <c r="TKJ744" s="226"/>
      <c r="TKK744" s="226"/>
      <c r="TKL744" s="226"/>
      <c r="TKM744" s="226"/>
      <c r="TKN744" s="226"/>
      <c r="TKO744" s="226"/>
      <c r="TKP744" s="226"/>
      <c r="TKQ744" s="226"/>
      <c r="TKR744" s="226"/>
      <c r="TKS744" s="226"/>
      <c r="TKT744" s="226"/>
      <c r="TKU744" s="226"/>
      <c r="TKV744" s="226"/>
      <c r="TKW744" s="226"/>
      <c r="TKX744" s="226"/>
      <c r="TKY744" s="226"/>
      <c r="TKZ744" s="226"/>
      <c r="TLA744" s="226"/>
      <c r="TLB744" s="226"/>
      <c r="TLC744" s="226"/>
      <c r="TLD744" s="226"/>
      <c r="TLE744" s="226"/>
      <c r="TLF744" s="226"/>
      <c r="TLG744" s="226"/>
      <c r="TLH744" s="226"/>
      <c r="TLI744" s="226"/>
      <c r="TLJ744" s="226"/>
      <c r="TLK744" s="226"/>
      <c r="TLL744" s="226"/>
      <c r="TLM744" s="226"/>
      <c r="TLN744" s="226"/>
      <c r="TLO744" s="226"/>
      <c r="TLP744" s="226"/>
      <c r="TLQ744" s="226"/>
      <c r="TLR744" s="226"/>
      <c r="TLS744" s="226"/>
      <c r="TLT744" s="226"/>
      <c r="TLU744" s="226"/>
      <c r="TLV744" s="226"/>
      <c r="TLW744" s="226"/>
      <c r="TLX744" s="226"/>
      <c r="TLY744" s="226"/>
      <c r="TLZ744" s="226"/>
      <c r="TMA744" s="226"/>
      <c r="TMB744" s="226"/>
      <c r="TMC744" s="226"/>
      <c r="TMD744" s="226"/>
      <c r="TME744" s="226"/>
      <c r="TMF744" s="226"/>
      <c r="TMG744" s="226"/>
      <c r="TMH744" s="226"/>
      <c r="TMI744" s="226"/>
      <c r="TMJ744" s="226"/>
      <c r="TMK744" s="226"/>
      <c r="TML744" s="226"/>
      <c r="TMM744" s="226"/>
      <c r="TMN744" s="226"/>
      <c r="TMO744" s="226"/>
      <c r="TMP744" s="226"/>
      <c r="TMQ744" s="226"/>
      <c r="TMR744" s="226"/>
      <c r="TMS744" s="226"/>
      <c r="TMT744" s="226"/>
      <c r="TMU744" s="226"/>
      <c r="TMV744" s="226"/>
      <c r="TMW744" s="226"/>
      <c r="TMX744" s="226"/>
      <c r="TMY744" s="226"/>
      <c r="TMZ744" s="226"/>
      <c r="TNA744" s="226"/>
      <c r="TNB744" s="226"/>
      <c r="TNC744" s="226"/>
      <c r="TND744" s="226"/>
      <c r="TNE744" s="226"/>
      <c r="TNF744" s="226"/>
      <c r="TNG744" s="226"/>
      <c r="TNH744" s="226"/>
      <c r="TNI744" s="226"/>
      <c r="TNJ744" s="226"/>
      <c r="TNK744" s="226"/>
      <c r="TNL744" s="226"/>
      <c r="TNM744" s="226"/>
      <c r="TNN744" s="226"/>
      <c r="TNO744" s="226"/>
      <c r="TNP744" s="226"/>
      <c r="TNQ744" s="226"/>
      <c r="TNR744" s="226"/>
      <c r="TNS744" s="226"/>
      <c r="TNT744" s="226"/>
      <c r="TNU744" s="226"/>
      <c r="TNV744" s="226"/>
      <c r="TNW744" s="226"/>
      <c r="TNX744" s="226"/>
      <c r="TNY744" s="226"/>
      <c r="TNZ744" s="226"/>
      <c r="TOA744" s="226"/>
      <c r="TOB744" s="226"/>
      <c r="TOC744" s="226"/>
      <c r="TOD744" s="226"/>
      <c r="TOE744" s="226"/>
      <c r="TOF744" s="226"/>
      <c r="TOG744" s="226"/>
      <c r="TOH744" s="226"/>
      <c r="TOI744" s="226"/>
      <c r="TOJ744" s="226"/>
      <c r="TOK744" s="226"/>
      <c r="TOL744" s="226"/>
      <c r="TOM744" s="226"/>
      <c r="TON744" s="226"/>
      <c r="TOO744" s="226"/>
      <c r="TOP744" s="226"/>
      <c r="TOQ744" s="226"/>
      <c r="TOR744" s="226"/>
      <c r="TOS744" s="226"/>
      <c r="TOT744" s="226"/>
      <c r="TOU744" s="226"/>
      <c r="TOV744" s="226"/>
      <c r="TOW744" s="226"/>
      <c r="TOX744" s="226"/>
      <c r="TOY744" s="226"/>
      <c r="TOZ744" s="226"/>
      <c r="TPA744" s="226"/>
      <c r="TPB744" s="226"/>
      <c r="TPC744" s="226"/>
      <c r="TPD744" s="226"/>
      <c r="TPE744" s="226"/>
      <c r="TPF744" s="226"/>
      <c r="TPG744" s="226"/>
      <c r="TPH744" s="226"/>
      <c r="TPI744" s="226"/>
      <c r="TPJ744" s="226"/>
      <c r="TPK744" s="226"/>
      <c r="TPL744" s="226"/>
      <c r="TPM744" s="226"/>
      <c r="TPN744" s="226"/>
      <c r="TPO744" s="226"/>
      <c r="TPP744" s="226"/>
      <c r="TPQ744" s="226"/>
      <c r="TPR744" s="226"/>
      <c r="TPS744" s="226"/>
      <c r="TPT744" s="226"/>
      <c r="TPU744" s="226"/>
      <c r="TPV744" s="226"/>
      <c r="TPW744" s="226"/>
      <c r="TPX744" s="226"/>
      <c r="TPY744" s="226"/>
      <c r="TPZ744" s="226"/>
      <c r="TQA744" s="226"/>
      <c r="TQB744" s="226"/>
      <c r="TQC744" s="226"/>
      <c r="TQD744" s="226"/>
      <c r="TQE744" s="226"/>
      <c r="TQF744" s="226"/>
      <c r="TQG744" s="226"/>
      <c r="TQH744" s="226"/>
      <c r="TQI744" s="226"/>
      <c r="TQJ744" s="226"/>
      <c r="TQK744" s="226"/>
      <c r="TQL744" s="226"/>
      <c r="TQM744" s="226"/>
      <c r="TQN744" s="226"/>
      <c r="TQO744" s="226"/>
      <c r="TQP744" s="226"/>
      <c r="TQQ744" s="226"/>
      <c r="TQR744" s="226"/>
      <c r="TQS744" s="226"/>
      <c r="TQT744" s="226"/>
      <c r="TQU744" s="226"/>
      <c r="TQV744" s="226"/>
      <c r="TQW744" s="226"/>
      <c r="TQX744" s="226"/>
      <c r="TQY744" s="226"/>
      <c r="TQZ744" s="226"/>
      <c r="TRA744" s="226"/>
      <c r="TRB744" s="226"/>
      <c r="TRC744" s="226"/>
      <c r="TRD744" s="226"/>
      <c r="TRE744" s="226"/>
      <c r="TRF744" s="226"/>
      <c r="TRG744" s="226"/>
      <c r="TRH744" s="226"/>
      <c r="TRI744" s="226"/>
      <c r="TRJ744" s="226"/>
      <c r="TRK744" s="226"/>
      <c r="TRL744" s="226"/>
      <c r="TRM744" s="226"/>
      <c r="TRN744" s="226"/>
      <c r="TRO744" s="226"/>
      <c r="TRP744" s="226"/>
      <c r="TRQ744" s="226"/>
      <c r="TRR744" s="226"/>
      <c r="TRS744" s="226"/>
      <c r="TRT744" s="226"/>
      <c r="TRU744" s="226"/>
      <c r="TRV744" s="226"/>
      <c r="TRW744" s="226"/>
      <c r="TRX744" s="226"/>
      <c r="TRY744" s="226"/>
      <c r="TRZ744" s="226"/>
      <c r="TSA744" s="226"/>
      <c r="TSB744" s="226"/>
      <c r="TSC744" s="226"/>
      <c r="TSD744" s="226"/>
      <c r="TSE744" s="226"/>
      <c r="TSF744" s="226"/>
      <c r="TSG744" s="226"/>
      <c r="TSH744" s="226"/>
      <c r="TSI744" s="226"/>
      <c r="TSJ744" s="226"/>
      <c r="TSK744" s="226"/>
      <c r="TSL744" s="226"/>
      <c r="TSM744" s="226"/>
      <c r="TSN744" s="226"/>
      <c r="TSO744" s="226"/>
      <c r="TSP744" s="226"/>
      <c r="TSQ744" s="226"/>
      <c r="TSR744" s="226"/>
      <c r="TSS744" s="226"/>
      <c r="TST744" s="226"/>
      <c r="TSU744" s="226"/>
      <c r="TSV744" s="226"/>
      <c r="TSW744" s="226"/>
      <c r="TSX744" s="226"/>
      <c r="TSY744" s="226"/>
      <c r="TSZ744" s="226"/>
      <c r="TTA744" s="226"/>
      <c r="TTB744" s="226"/>
      <c r="TTC744" s="226"/>
      <c r="TTD744" s="226"/>
      <c r="TTE744" s="226"/>
      <c r="TTF744" s="226"/>
      <c r="TTG744" s="226"/>
      <c r="TTH744" s="226"/>
      <c r="TTI744" s="226"/>
      <c r="TTJ744" s="226"/>
      <c r="TTK744" s="226"/>
      <c r="TTL744" s="226"/>
      <c r="TTM744" s="226"/>
      <c r="TTN744" s="226"/>
      <c r="TTO744" s="226"/>
      <c r="TTP744" s="226"/>
      <c r="TTQ744" s="226"/>
      <c r="TTR744" s="226"/>
      <c r="TTS744" s="226"/>
      <c r="TTT744" s="226"/>
      <c r="TTU744" s="226"/>
      <c r="TTV744" s="226"/>
      <c r="TTW744" s="226"/>
      <c r="TTX744" s="226"/>
      <c r="TTY744" s="226"/>
      <c r="TTZ744" s="226"/>
      <c r="TUA744" s="226"/>
      <c r="TUB744" s="226"/>
      <c r="TUC744" s="226"/>
      <c r="TUD744" s="226"/>
      <c r="TUE744" s="226"/>
      <c r="TUF744" s="226"/>
      <c r="TUG744" s="226"/>
      <c r="TUH744" s="226"/>
      <c r="TUI744" s="226"/>
      <c r="TUJ744" s="226"/>
      <c r="TUK744" s="226"/>
      <c r="TUL744" s="226"/>
      <c r="TUM744" s="226"/>
      <c r="TUN744" s="226"/>
      <c r="TUO744" s="226"/>
      <c r="TUP744" s="226"/>
      <c r="TUQ744" s="226"/>
      <c r="TUR744" s="226"/>
      <c r="TUS744" s="226"/>
      <c r="TUT744" s="226"/>
      <c r="TUU744" s="226"/>
      <c r="TUV744" s="226"/>
      <c r="TUW744" s="226"/>
      <c r="TUX744" s="226"/>
      <c r="TUY744" s="226"/>
      <c r="TUZ744" s="226"/>
      <c r="TVA744" s="226"/>
      <c r="TVB744" s="226"/>
      <c r="TVC744" s="226"/>
      <c r="TVD744" s="226"/>
      <c r="TVE744" s="226"/>
      <c r="TVF744" s="226"/>
      <c r="TVG744" s="226"/>
      <c r="TVH744" s="226"/>
      <c r="TVI744" s="226"/>
      <c r="TVJ744" s="226"/>
      <c r="TVK744" s="226"/>
      <c r="TVL744" s="226"/>
      <c r="TVM744" s="226"/>
      <c r="TVN744" s="226"/>
      <c r="TVO744" s="226"/>
      <c r="TVP744" s="226"/>
      <c r="TVQ744" s="226"/>
      <c r="TVR744" s="226"/>
      <c r="TVS744" s="226"/>
      <c r="TVT744" s="226"/>
      <c r="TVU744" s="226"/>
      <c r="TVV744" s="226"/>
      <c r="TVW744" s="226"/>
      <c r="TVX744" s="226"/>
      <c r="TVY744" s="226"/>
      <c r="TVZ744" s="226"/>
      <c r="TWA744" s="226"/>
      <c r="TWB744" s="226"/>
      <c r="TWC744" s="226"/>
      <c r="TWD744" s="226"/>
      <c r="TWE744" s="226"/>
      <c r="TWF744" s="226"/>
      <c r="TWG744" s="226"/>
      <c r="TWH744" s="226"/>
      <c r="TWI744" s="226"/>
      <c r="TWJ744" s="226"/>
      <c r="TWK744" s="226"/>
      <c r="TWL744" s="226"/>
      <c r="TWM744" s="226"/>
      <c r="TWN744" s="226"/>
      <c r="TWO744" s="226"/>
      <c r="TWP744" s="226"/>
      <c r="TWQ744" s="226"/>
      <c r="TWR744" s="226"/>
      <c r="TWS744" s="226"/>
      <c r="TWT744" s="226"/>
      <c r="TWU744" s="226"/>
      <c r="TWV744" s="226"/>
      <c r="TWW744" s="226"/>
      <c r="TWX744" s="226"/>
      <c r="TWY744" s="226"/>
      <c r="TWZ744" s="226"/>
      <c r="TXA744" s="226"/>
      <c r="TXB744" s="226"/>
      <c r="TXC744" s="226"/>
      <c r="TXD744" s="226"/>
      <c r="TXE744" s="226"/>
      <c r="TXF744" s="226"/>
      <c r="TXG744" s="226"/>
      <c r="TXH744" s="226"/>
      <c r="TXI744" s="226"/>
      <c r="TXJ744" s="226"/>
      <c r="TXK744" s="226"/>
      <c r="TXL744" s="226"/>
      <c r="TXM744" s="226"/>
      <c r="TXN744" s="226"/>
      <c r="TXO744" s="226"/>
      <c r="TXP744" s="226"/>
      <c r="TXQ744" s="226"/>
      <c r="TXR744" s="226"/>
      <c r="TXS744" s="226"/>
      <c r="TXT744" s="226"/>
      <c r="TXU744" s="226"/>
      <c r="TXV744" s="226"/>
      <c r="TXW744" s="226"/>
      <c r="TXX744" s="226"/>
      <c r="TXY744" s="226"/>
      <c r="TXZ744" s="226"/>
      <c r="TYA744" s="226"/>
      <c r="TYB744" s="226"/>
      <c r="TYC744" s="226"/>
      <c r="TYD744" s="226"/>
      <c r="TYE744" s="226"/>
      <c r="TYF744" s="226"/>
      <c r="TYG744" s="226"/>
      <c r="TYH744" s="226"/>
      <c r="TYI744" s="226"/>
      <c r="TYJ744" s="226"/>
      <c r="TYK744" s="226"/>
      <c r="TYL744" s="226"/>
      <c r="TYM744" s="226"/>
      <c r="TYN744" s="226"/>
      <c r="TYO744" s="226"/>
      <c r="TYP744" s="226"/>
      <c r="TYQ744" s="226"/>
      <c r="TYR744" s="226"/>
      <c r="TYS744" s="226"/>
      <c r="TYT744" s="226"/>
      <c r="TYU744" s="226"/>
      <c r="TYV744" s="226"/>
      <c r="TYW744" s="226"/>
      <c r="TYX744" s="226"/>
      <c r="TYY744" s="226"/>
      <c r="TYZ744" s="226"/>
      <c r="TZA744" s="226"/>
      <c r="TZB744" s="226"/>
      <c r="TZC744" s="226"/>
      <c r="TZD744" s="226"/>
      <c r="TZE744" s="226"/>
      <c r="TZF744" s="226"/>
      <c r="TZG744" s="226"/>
      <c r="TZH744" s="226"/>
      <c r="TZI744" s="226"/>
      <c r="TZJ744" s="226"/>
      <c r="TZK744" s="226"/>
      <c r="TZL744" s="226"/>
      <c r="TZM744" s="226"/>
      <c r="TZN744" s="226"/>
      <c r="TZO744" s="226"/>
      <c r="TZP744" s="226"/>
      <c r="TZQ744" s="226"/>
      <c r="TZR744" s="226"/>
      <c r="TZS744" s="226"/>
      <c r="TZT744" s="226"/>
      <c r="TZU744" s="226"/>
      <c r="TZV744" s="226"/>
      <c r="TZW744" s="226"/>
      <c r="TZX744" s="226"/>
      <c r="TZY744" s="226"/>
      <c r="TZZ744" s="226"/>
      <c r="UAA744" s="226"/>
      <c r="UAB744" s="226"/>
      <c r="UAC744" s="226"/>
      <c r="UAD744" s="226"/>
      <c r="UAE744" s="226"/>
      <c r="UAF744" s="226"/>
      <c r="UAG744" s="226"/>
      <c r="UAH744" s="226"/>
      <c r="UAI744" s="226"/>
      <c r="UAJ744" s="226"/>
      <c r="UAK744" s="226"/>
      <c r="UAL744" s="226"/>
      <c r="UAM744" s="226"/>
      <c r="UAN744" s="226"/>
      <c r="UAO744" s="226"/>
      <c r="UAP744" s="226"/>
      <c r="UAQ744" s="226"/>
      <c r="UAR744" s="226"/>
      <c r="UAS744" s="226"/>
      <c r="UAT744" s="226"/>
      <c r="UAU744" s="226"/>
      <c r="UAV744" s="226"/>
      <c r="UAW744" s="226"/>
      <c r="UAX744" s="226"/>
      <c r="UAY744" s="226"/>
      <c r="UAZ744" s="226"/>
      <c r="UBA744" s="226"/>
      <c r="UBB744" s="226"/>
      <c r="UBC744" s="226"/>
      <c r="UBD744" s="226"/>
      <c r="UBE744" s="226"/>
      <c r="UBF744" s="226"/>
      <c r="UBG744" s="226"/>
      <c r="UBH744" s="226"/>
      <c r="UBI744" s="226"/>
      <c r="UBJ744" s="226"/>
      <c r="UBK744" s="226"/>
      <c r="UBL744" s="226"/>
      <c r="UBM744" s="226"/>
      <c r="UBN744" s="226"/>
      <c r="UBO744" s="226"/>
      <c r="UBP744" s="226"/>
      <c r="UBQ744" s="226"/>
      <c r="UBR744" s="226"/>
      <c r="UBS744" s="226"/>
      <c r="UBT744" s="226"/>
      <c r="UBU744" s="226"/>
      <c r="UBV744" s="226"/>
      <c r="UBW744" s="226"/>
      <c r="UBX744" s="226"/>
      <c r="UBY744" s="226"/>
      <c r="UBZ744" s="226"/>
      <c r="UCA744" s="226"/>
      <c r="UCB744" s="226"/>
      <c r="UCC744" s="226"/>
      <c r="UCD744" s="226"/>
      <c r="UCE744" s="226"/>
      <c r="UCF744" s="226"/>
      <c r="UCG744" s="226"/>
      <c r="UCH744" s="226"/>
      <c r="UCI744" s="226"/>
      <c r="UCJ744" s="226"/>
      <c r="UCK744" s="226"/>
      <c r="UCL744" s="226"/>
      <c r="UCM744" s="226"/>
      <c r="UCN744" s="226"/>
      <c r="UCO744" s="226"/>
      <c r="UCP744" s="226"/>
      <c r="UCQ744" s="226"/>
      <c r="UCR744" s="226"/>
      <c r="UCS744" s="226"/>
      <c r="UCT744" s="226"/>
      <c r="UCU744" s="226"/>
      <c r="UCV744" s="226"/>
      <c r="UCW744" s="226"/>
      <c r="UCX744" s="226"/>
      <c r="UCY744" s="226"/>
      <c r="UCZ744" s="226"/>
      <c r="UDA744" s="226"/>
      <c r="UDB744" s="226"/>
      <c r="UDC744" s="226"/>
      <c r="UDD744" s="226"/>
      <c r="UDE744" s="226"/>
      <c r="UDF744" s="226"/>
      <c r="UDG744" s="226"/>
      <c r="UDH744" s="226"/>
      <c r="UDI744" s="226"/>
      <c r="UDJ744" s="226"/>
      <c r="UDK744" s="226"/>
      <c r="UDL744" s="226"/>
      <c r="UDM744" s="226"/>
      <c r="UDN744" s="226"/>
      <c r="UDO744" s="226"/>
      <c r="UDP744" s="226"/>
      <c r="UDQ744" s="226"/>
      <c r="UDR744" s="226"/>
      <c r="UDS744" s="226"/>
      <c r="UDT744" s="226"/>
      <c r="UDU744" s="226"/>
      <c r="UDV744" s="226"/>
      <c r="UDW744" s="226"/>
      <c r="UDX744" s="226"/>
      <c r="UDY744" s="226"/>
      <c r="UDZ744" s="226"/>
      <c r="UEA744" s="226"/>
      <c r="UEB744" s="226"/>
      <c r="UEC744" s="226"/>
      <c r="UED744" s="226"/>
      <c r="UEE744" s="226"/>
      <c r="UEF744" s="226"/>
      <c r="UEG744" s="226"/>
      <c r="UEH744" s="226"/>
      <c r="UEI744" s="226"/>
      <c r="UEJ744" s="226"/>
      <c r="UEK744" s="226"/>
      <c r="UEL744" s="226"/>
      <c r="UEM744" s="226"/>
      <c r="UEN744" s="226"/>
      <c r="UEO744" s="226"/>
      <c r="UEP744" s="226"/>
      <c r="UEQ744" s="226"/>
      <c r="UER744" s="226"/>
      <c r="UES744" s="226"/>
      <c r="UET744" s="226"/>
      <c r="UEU744" s="226"/>
      <c r="UEV744" s="226"/>
      <c r="UEW744" s="226"/>
      <c r="UEX744" s="226"/>
      <c r="UEY744" s="226"/>
      <c r="UEZ744" s="226"/>
      <c r="UFA744" s="226"/>
      <c r="UFB744" s="226"/>
      <c r="UFC744" s="226"/>
      <c r="UFD744" s="226"/>
      <c r="UFE744" s="226"/>
      <c r="UFF744" s="226"/>
      <c r="UFG744" s="226"/>
      <c r="UFH744" s="226"/>
      <c r="UFI744" s="226"/>
      <c r="UFJ744" s="226"/>
      <c r="UFK744" s="226"/>
      <c r="UFL744" s="226"/>
      <c r="UFM744" s="226"/>
      <c r="UFN744" s="226"/>
      <c r="UFO744" s="226"/>
      <c r="UFP744" s="226"/>
      <c r="UFQ744" s="226"/>
      <c r="UFR744" s="226"/>
      <c r="UFS744" s="226"/>
      <c r="UFT744" s="226"/>
      <c r="UFU744" s="226"/>
      <c r="UFV744" s="226"/>
      <c r="UFW744" s="226"/>
      <c r="UFX744" s="226"/>
      <c r="UFY744" s="226"/>
      <c r="UFZ744" s="226"/>
      <c r="UGA744" s="226"/>
      <c r="UGB744" s="226"/>
      <c r="UGC744" s="226"/>
      <c r="UGD744" s="226"/>
      <c r="UGE744" s="226"/>
      <c r="UGF744" s="226"/>
      <c r="UGG744" s="226"/>
      <c r="UGH744" s="226"/>
      <c r="UGI744" s="226"/>
      <c r="UGJ744" s="226"/>
      <c r="UGK744" s="226"/>
      <c r="UGL744" s="226"/>
      <c r="UGM744" s="226"/>
      <c r="UGN744" s="226"/>
      <c r="UGO744" s="226"/>
      <c r="UGP744" s="226"/>
      <c r="UGQ744" s="226"/>
      <c r="UGR744" s="226"/>
      <c r="UGS744" s="226"/>
      <c r="UGT744" s="226"/>
      <c r="UGU744" s="226"/>
      <c r="UGV744" s="226"/>
      <c r="UGW744" s="226"/>
      <c r="UGX744" s="226"/>
      <c r="UGY744" s="226"/>
      <c r="UGZ744" s="226"/>
      <c r="UHA744" s="226"/>
      <c r="UHB744" s="226"/>
      <c r="UHC744" s="226"/>
      <c r="UHD744" s="226"/>
      <c r="UHE744" s="226"/>
      <c r="UHF744" s="226"/>
      <c r="UHG744" s="226"/>
      <c r="UHH744" s="226"/>
      <c r="UHI744" s="226"/>
      <c r="UHJ744" s="226"/>
      <c r="UHK744" s="226"/>
      <c r="UHL744" s="226"/>
      <c r="UHM744" s="226"/>
      <c r="UHN744" s="226"/>
      <c r="UHO744" s="226"/>
      <c r="UHP744" s="226"/>
      <c r="UHQ744" s="226"/>
      <c r="UHR744" s="226"/>
      <c r="UHS744" s="226"/>
      <c r="UHT744" s="226"/>
      <c r="UHU744" s="226"/>
      <c r="UHV744" s="226"/>
      <c r="UHW744" s="226"/>
      <c r="UHX744" s="226"/>
      <c r="UHY744" s="226"/>
      <c r="UHZ744" s="226"/>
      <c r="UIA744" s="226"/>
      <c r="UIB744" s="226"/>
      <c r="UIC744" s="226"/>
      <c r="UID744" s="226"/>
      <c r="UIE744" s="226"/>
      <c r="UIF744" s="226"/>
      <c r="UIG744" s="226"/>
      <c r="UIH744" s="226"/>
      <c r="UII744" s="226"/>
      <c r="UIJ744" s="226"/>
      <c r="UIK744" s="226"/>
      <c r="UIL744" s="226"/>
      <c r="UIM744" s="226"/>
      <c r="UIN744" s="226"/>
      <c r="UIO744" s="226"/>
      <c r="UIP744" s="226"/>
      <c r="UIQ744" s="226"/>
      <c r="UIR744" s="226"/>
      <c r="UIS744" s="226"/>
      <c r="UIT744" s="226"/>
      <c r="UIU744" s="226"/>
      <c r="UIV744" s="226"/>
      <c r="UIW744" s="226"/>
      <c r="UIX744" s="226"/>
      <c r="UIY744" s="226"/>
      <c r="UIZ744" s="226"/>
      <c r="UJA744" s="226"/>
      <c r="UJB744" s="226"/>
      <c r="UJC744" s="226"/>
      <c r="UJD744" s="226"/>
      <c r="UJE744" s="226"/>
      <c r="UJF744" s="226"/>
      <c r="UJG744" s="226"/>
      <c r="UJH744" s="226"/>
      <c r="UJI744" s="226"/>
      <c r="UJJ744" s="226"/>
      <c r="UJK744" s="226"/>
      <c r="UJL744" s="226"/>
      <c r="UJM744" s="226"/>
      <c r="UJN744" s="226"/>
      <c r="UJO744" s="226"/>
      <c r="UJP744" s="226"/>
      <c r="UJQ744" s="226"/>
      <c r="UJR744" s="226"/>
      <c r="UJS744" s="226"/>
      <c r="UJT744" s="226"/>
      <c r="UJU744" s="226"/>
      <c r="UJV744" s="226"/>
      <c r="UJW744" s="226"/>
      <c r="UJX744" s="226"/>
      <c r="UJY744" s="226"/>
      <c r="UJZ744" s="226"/>
      <c r="UKA744" s="226"/>
      <c r="UKB744" s="226"/>
      <c r="UKC744" s="226"/>
      <c r="UKD744" s="226"/>
      <c r="UKE744" s="226"/>
      <c r="UKF744" s="226"/>
      <c r="UKG744" s="226"/>
      <c r="UKH744" s="226"/>
      <c r="UKI744" s="226"/>
      <c r="UKJ744" s="226"/>
      <c r="UKK744" s="226"/>
      <c r="UKL744" s="226"/>
      <c r="UKM744" s="226"/>
      <c r="UKN744" s="226"/>
      <c r="UKO744" s="226"/>
      <c r="UKP744" s="226"/>
      <c r="UKQ744" s="226"/>
      <c r="UKR744" s="226"/>
      <c r="UKS744" s="226"/>
      <c r="UKT744" s="226"/>
      <c r="UKU744" s="226"/>
      <c r="UKV744" s="226"/>
      <c r="UKW744" s="226"/>
      <c r="UKX744" s="226"/>
      <c r="UKY744" s="226"/>
      <c r="UKZ744" s="226"/>
      <c r="ULA744" s="226"/>
      <c r="ULB744" s="226"/>
      <c r="ULC744" s="226"/>
      <c r="ULD744" s="226"/>
      <c r="ULE744" s="226"/>
      <c r="ULF744" s="226"/>
      <c r="ULG744" s="226"/>
      <c r="ULH744" s="226"/>
      <c r="ULI744" s="226"/>
      <c r="ULJ744" s="226"/>
      <c r="ULK744" s="226"/>
      <c r="ULL744" s="226"/>
      <c r="ULM744" s="226"/>
      <c r="ULN744" s="226"/>
      <c r="ULO744" s="226"/>
      <c r="ULP744" s="226"/>
      <c r="ULQ744" s="226"/>
      <c r="ULR744" s="226"/>
      <c r="ULS744" s="226"/>
      <c r="ULT744" s="226"/>
      <c r="ULU744" s="226"/>
      <c r="ULV744" s="226"/>
      <c r="ULW744" s="226"/>
      <c r="ULX744" s="226"/>
      <c r="ULY744" s="226"/>
      <c r="ULZ744" s="226"/>
      <c r="UMA744" s="226"/>
      <c r="UMB744" s="226"/>
      <c r="UMC744" s="226"/>
      <c r="UMD744" s="226"/>
      <c r="UME744" s="226"/>
      <c r="UMF744" s="226"/>
      <c r="UMG744" s="226"/>
      <c r="UMH744" s="226"/>
      <c r="UMI744" s="226"/>
      <c r="UMJ744" s="226"/>
      <c r="UMK744" s="226"/>
      <c r="UML744" s="226"/>
      <c r="UMM744" s="226"/>
      <c r="UMN744" s="226"/>
      <c r="UMO744" s="226"/>
      <c r="UMP744" s="226"/>
      <c r="UMQ744" s="226"/>
      <c r="UMR744" s="226"/>
      <c r="UMS744" s="226"/>
      <c r="UMT744" s="226"/>
      <c r="UMU744" s="226"/>
      <c r="UMV744" s="226"/>
      <c r="UMW744" s="226"/>
      <c r="UMX744" s="226"/>
      <c r="UMY744" s="226"/>
      <c r="UMZ744" s="226"/>
      <c r="UNA744" s="226"/>
      <c r="UNB744" s="226"/>
      <c r="UNC744" s="226"/>
      <c r="UND744" s="226"/>
      <c r="UNE744" s="226"/>
      <c r="UNF744" s="226"/>
      <c r="UNG744" s="226"/>
      <c r="UNH744" s="226"/>
      <c r="UNI744" s="226"/>
      <c r="UNJ744" s="226"/>
      <c r="UNK744" s="226"/>
      <c r="UNL744" s="226"/>
      <c r="UNM744" s="226"/>
      <c r="UNN744" s="226"/>
      <c r="UNO744" s="226"/>
      <c r="UNP744" s="226"/>
      <c r="UNQ744" s="226"/>
      <c r="UNR744" s="226"/>
      <c r="UNS744" s="226"/>
      <c r="UNT744" s="226"/>
      <c r="UNU744" s="226"/>
      <c r="UNV744" s="226"/>
      <c r="UNW744" s="226"/>
      <c r="UNX744" s="226"/>
      <c r="UNY744" s="226"/>
      <c r="UNZ744" s="226"/>
      <c r="UOA744" s="226"/>
      <c r="UOB744" s="226"/>
      <c r="UOC744" s="226"/>
      <c r="UOD744" s="226"/>
      <c r="UOE744" s="226"/>
      <c r="UOF744" s="226"/>
      <c r="UOG744" s="226"/>
      <c r="UOH744" s="226"/>
      <c r="UOI744" s="226"/>
      <c r="UOJ744" s="226"/>
      <c r="UOK744" s="226"/>
      <c r="UOL744" s="226"/>
      <c r="UOM744" s="226"/>
      <c r="UON744" s="226"/>
      <c r="UOO744" s="226"/>
      <c r="UOP744" s="226"/>
      <c r="UOQ744" s="226"/>
      <c r="UOR744" s="226"/>
      <c r="UOS744" s="226"/>
      <c r="UOT744" s="226"/>
      <c r="UOU744" s="226"/>
      <c r="UOV744" s="226"/>
      <c r="UOW744" s="226"/>
      <c r="UOX744" s="226"/>
      <c r="UOY744" s="226"/>
      <c r="UOZ744" s="226"/>
      <c r="UPA744" s="226"/>
      <c r="UPB744" s="226"/>
      <c r="UPC744" s="226"/>
      <c r="UPD744" s="226"/>
      <c r="UPE744" s="226"/>
      <c r="UPF744" s="226"/>
      <c r="UPG744" s="226"/>
      <c r="UPH744" s="226"/>
      <c r="UPI744" s="226"/>
      <c r="UPJ744" s="226"/>
      <c r="UPK744" s="226"/>
      <c r="UPL744" s="226"/>
      <c r="UPM744" s="226"/>
      <c r="UPN744" s="226"/>
      <c r="UPO744" s="226"/>
      <c r="UPP744" s="226"/>
      <c r="UPQ744" s="226"/>
      <c r="UPR744" s="226"/>
      <c r="UPS744" s="226"/>
      <c r="UPT744" s="226"/>
      <c r="UPU744" s="226"/>
      <c r="UPV744" s="226"/>
      <c r="UPW744" s="226"/>
      <c r="UPX744" s="226"/>
      <c r="UPY744" s="226"/>
      <c r="UPZ744" s="226"/>
      <c r="UQA744" s="226"/>
      <c r="UQB744" s="226"/>
      <c r="UQC744" s="226"/>
      <c r="UQD744" s="226"/>
      <c r="UQE744" s="226"/>
      <c r="UQF744" s="226"/>
      <c r="UQG744" s="226"/>
      <c r="UQH744" s="226"/>
      <c r="UQI744" s="226"/>
      <c r="UQJ744" s="226"/>
      <c r="UQK744" s="226"/>
      <c r="UQL744" s="226"/>
      <c r="UQM744" s="226"/>
      <c r="UQN744" s="226"/>
      <c r="UQO744" s="226"/>
      <c r="UQP744" s="226"/>
      <c r="UQQ744" s="226"/>
      <c r="UQR744" s="226"/>
      <c r="UQS744" s="226"/>
      <c r="UQT744" s="226"/>
      <c r="UQU744" s="226"/>
      <c r="UQV744" s="226"/>
      <c r="UQW744" s="226"/>
      <c r="UQX744" s="226"/>
      <c r="UQY744" s="226"/>
      <c r="UQZ744" s="226"/>
      <c r="URA744" s="226"/>
      <c r="URB744" s="226"/>
      <c r="URC744" s="226"/>
      <c r="URD744" s="226"/>
      <c r="URE744" s="226"/>
      <c r="URF744" s="226"/>
      <c r="URG744" s="226"/>
      <c r="URH744" s="226"/>
      <c r="URI744" s="226"/>
      <c r="URJ744" s="226"/>
      <c r="URK744" s="226"/>
      <c r="URL744" s="226"/>
      <c r="URM744" s="226"/>
      <c r="URN744" s="226"/>
      <c r="URO744" s="226"/>
      <c r="URP744" s="226"/>
      <c r="URQ744" s="226"/>
      <c r="URR744" s="226"/>
      <c r="URS744" s="226"/>
      <c r="URT744" s="226"/>
      <c r="URU744" s="226"/>
      <c r="URV744" s="226"/>
      <c r="URW744" s="226"/>
      <c r="URX744" s="226"/>
      <c r="URY744" s="226"/>
      <c r="URZ744" s="226"/>
      <c r="USA744" s="226"/>
      <c r="USB744" s="226"/>
      <c r="USC744" s="226"/>
      <c r="USD744" s="226"/>
      <c r="USE744" s="226"/>
      <c r="USF744" s="226"/>
      <c r="USG744" s="226"/>
      <c r="USH744" s="226"/>
      <c r="USI744" s="226"/>
      <c r="USJ744" s="226"/>
      <c r="USK744" s="226"/>
      <c r="USL744" s="226"/>
      <c r="USM744" s="226"/>
      <c r="USN744" s="226"/>
      <c r="USO744" s="226"/>
      <c r="USP744" s="226"/>
      <c r="USQ744" s="226"/>
      <c r="USR744" s="226"/>
      <c r="USS744" s="226"/>
      <c r="UST744" s="226"/>
      <c r="USU744" s="226"/>
      <c r="USV744" s="226"/>
      <c r="USW744" s="226"/>
      <c r="USX744" s="226"/>
      <c r="USY744" s="226"/>
      <c r="USZ744" s="226"/>
      <c r="UTA744" s="226"/>
      <c r="UTB744" s="226"/>
      <c r="UTC744" s="226"/>
      <c r="UTD744" s="226"/>
      <c r="UTE744" s="226"/>
      <c r="UTF744" s="226"/>
      <c r="UTG744" s="226"/>
      <c r="UTH744" s="226"/>
      <c r="UTI744" s="226"/>
      <c r="UTJ744" s="226"/>
      <c r="UTK744" s="226"/>
      <c r="UTL744" s="226"/>
      <c r="UTM744" s="226"/>
      <c r="UTN744" s="226"/>
      <c r="UTO744" s="226"/>
      <c r="UTP744" s="226"/>
      <c r="UTQ744" s="226"/>
      <c r="UTR744" s="226"/>
      <c r="UTS744" s="226"/>
      <c r="UTT744" s="226"/>
      <c r="UTU744" s="226"/>
      <c r="UTV744" s="226"/>
      <c r="UTW744" s="226"/>
      <c r="UTX744" s="226"/>
      <c r="UTY744" s="226"/>
      <c r="UTZ744" s="226"/>
      <c r="UUA744" s="226"/>
      <c r="UUB744" s="226"/>
      <c r="UUC744" s="226"/>
      <c r="UUD744" s="226"/>
      <c r="UUE744" s="226"/>
      <c r="UUF744" s="226"/>
      <c r="UUG744" s="226"/>
      <c r="UUH744" s="226"/>
      <c r="UUI744" s="226"/>
      <c r="UUJ744" s="226"/>
      <c r="UUK744" s="226"/>
      <c r="UUL744" s="226"/>
      <c r="UUM744" s="226"/>
      <c r="UUN744" s="226"/>
      <c r="UUO744" s="226"/>
      <c r="UUP744" s="226"/>
      <c r="UUQ744" s="226"/>
      <c r="UUR744" s="226"/>
      <c r="UUS744" s="226"/>
      <c r="UUT744" s="226"/>
      <c r="UUU744" s="226"/>
      <c r="UUV744" s="226"/>
      <c r="UUW744" s="226"/>
      <c r="UUX744" s="226"/>
      <c r="UUY744" s="226"/>
      <c r="UUZ744" s="226"/>
      <c r="UVA744" s="226"/>
      <c r="UVB744" s="226"/>
      <c r="UVC744" s="226"/>
      <c r="UVD744" s="226"/>
      <c r="UVE744" s="226"/>
      <c r="UVF744" s="226"/>
      <c r="UVG744" s="226"/>
      <c r="UVH744" s="226"/>
      <c r="UVI744" s="226"/>
      <c r="UVJ744" s="226"/>
      <c r="UVK744" s="226"/>
      <c r="UVL744" s="226"/>
      <c r="UVM744" s="226"/>
      <c r="UVN744" s="226"/>
      <c r="UVO744" s="226"/>
      <c r="UVP744" s="226"/>
      <c r="UVQ744" s="226"/>
      <c r="UVR744" s="226"/>
      <c r="UVS744" s="226"/>
      <c r="UVT744" s="226"/>
      <c r="UVU744" s="226"/>
      <c r="UVV744" s="226"/>
      <c r="UVW744" s="226"/>
      <c r="UVX744" s="226"/>
      <c r="UVY744" s="226"/>
      <c r="UVZ744" s="226"/>
      <c r="UWA744" s="226"/>
      <c r="UWB744" s="226"/>
      <c r="UWC744" s="226"/>
      <c r="UWD744" s="226"/>
      <c r="UWE744" s="226"/>
      <c r="UWF744" s="226"/>
      <c r="UWG744" s="226"/>
      <c r="UWH744" s="226"/>
      <c r="UWI744" s="226"/>
      <c r="UWJ744" s="226"/>
      <c r="UWK744" s="226"/>
      <c r="UWL744" s="226"/>
      <c r="UWM744" s="226"/>
      <c r="UWN744" s="226"/>
      <c r="UWO744" s="226"/>
      <c r="UWP744" s="226"/>
      <c r="UWQ744" s="226"/>
      <c r="UWR744" s="226"/>
      <c r="UWS744" s="226"/>
      <c r="UWT744" s="226"/>
      <c r="UWU744" s="226"/>
      <c r="UWV744" s="226"/>
      <c r="UWW744" s="226"/>
      <c r="UWX744" s="226"/>
      <c r="UWY744" s="226"/>
      <c r="UWZ744" s="226"/>
      <c r="UXA744" s="226"/>
      <c r="UXB744" s="226"/>
      <c r="UXC744" s="226"/>
      <c r="UXD744" s="226"/>
      <c r="UXE744" s="226"/>
      <c r="UXF744" s="226"/>
      <c r="UXG744" s="226"/>
      <c r="UXH744" s="226"/>
      <c r="UXI744" s="226"/>
      <c r="UXJ744" s="226"/>
      <c r="UXK744" s="226"/>
      <c r="UXL744" s="226"/>
      <c r="UXM744" s="226"/>
      <c r="UXN744" s="226"/>
      <c r="UXO744" s="226"/>
      <c r="UXP744" s="226"/>
      <c r="UXQ744" s="226"/>
      <c r="UXR744" s="226"/>
      <c r="UXS744" s="226"/>
      <c r="UXT744" s="226"/>
      <c r="UXU744" s="226"/>
      <c r="UXV744" s="226"/>
      <c r="UXW744" s="226"/>
      <c r="UXX744" s="226"/>
      <c r="UXY744" s="226"/>
      <c r="UXZ744" s="226"/>
      <c r="UYA744" s="226"/>
      <c r="UYB744" s="226"/>
      <c r="UYC744" s="226"/>
      <c r="UYD744" s="226"/>
      <c r="UYE744" s="226"/>
      <c r="UYF744" s="226"/>
      <c r="UYG744" s="226"/>
      <c r="UYH744" s="226"/>
      <c r="UYI744" s="226"/>
      <c r="UYJ744" s="226"/>
      <c r="UYK744" s="226"/>
      <c r="UYL744" s="226"/>
      <c r="UYM744" s="226"/>
      <c r="UYN744" s="226"/>
      <c r="UYO744" s="226"/>
      <c r="UYP744" s="226"/>
      <c r="UYQ744" s="226"/>
      <c r="UYR744" s="226"/>
      <c r="UYS744" s="226"/>
      <c r="UYT744" s="226"/>
      <c r="UYU744" s="226"/>
      <c r="UYV744" s="226"/>
      <c r="UYW744" s="226"/>
      <c r="UYX744" s="226"/>
      <c r="UYY744" s="226"/>
      <c r="UYZ744" s="226"/>
      <c r="UZA744" s="226"/>
      <c r="UZB744" s="226"/>
      <c r="UZC744" s="226"/>
      <c r="UZD744" s="226"/>
      <c r="UZE744" s="226"/>
      <c r="UZF744" s="226"/>
      <c r="UZG744" s="226"/>
      <c r="UZH744" s="226"/>
      <c r="UZI744" s="226"/>
      <c r="UZJ744" s="226"/>
      <c r="UZK744" s="226"/>
      <c r="UZL744" s="226"/>
      <c r="UZM744" s="226"/>
      <c r="UZN744" s="226"/>
      <c r="UZO744" s="226"/>
      <c r="UZP744" s="226"/>
      <c r="UZQ744" s="226"/>
      <c r="UZR744" s="226"/>
      <c r="UZS744" s="226"/>
      <c r="UZT744" s="226"/>
      <c r="UZU744" s="226"/>
      <c r="UZV744" s="226"/>
      <c r="UZW744" s="226"/>
      <c r="UZX744" s="226"/>
      <c r="UZY744" s="226"/>
      <c r="UZZ744" s="226"/>
      <c r="VAA744" s="226"/>
      <c r="VAB744" s="226"/>
      <c r="VAC744" s="226"/>
      <c r="VAD744" s="226"/>
      <c r="VAE744" s="226"/>
      <c r="VAF744" s="226"/>
      <c r="VAG744" s="226"/>
      <c r="VAH744" s="226"/>
      <c r="VAI744" s="226"/>
      <c r="VAJ744" s="226"/>
      <c r="VAK744" s="226"/>
      <c r="VAL744" s="226"/>
      <c r="VAM744" s="226"/>
      <c r="VAN744" s="226"/>
      <c r="VAO744" s="226"/>
      <c r="VAP744" s="226"/>
      <c r="VAQ744" s="226"/>
      <c r="VAR744" s="226"/>
      <c r="VAS744" s="226"/>
      <c r="VAT744" s="226"/>
      <c r="VAU744" s="226"/>
      <c r="VAV744" s="226"/>
      <c r="VAW744" s="226"/>
      <c r="VAX744" s="226"/>
      <c r="VAY744" s="226"/>
      <c r="VAZ744" s="226"/>
      <c r="VBA744" s="226"/>
      <c r="VBB744" s="226"/>
      <c r="VBC744" s="226"/>
      <c r="VBD744" s="226"/>
      <c r="VBE744" s="226"/>
      <c r="VBF744" s="226"/>
      <c r="VBG744" s="226"/>
      <c r="VBH744" s="226"/>
      <c r="VBI744" s="226"/>
      <c r="VBJ744" s="226"/>
      <c r="VBK744" s="226"/>
      <c r="VBL744" s="226"/>
      <c r="VBM744" s="226"/>
      <c r="VBN744" s="226"/>
      <c r="VBO744" s="226"/>
      <c r="VBP744" s="226"/>
      <c r="VBQ744" s="226"/>
      <c r="VBR744" s="226"/>
      <c r="VBS744" s="226"/>
      <c r="VBT744" s="226"/>
      <c r="VBU744" s="226"/>
      <c r="VBV744" s="226"/>
      <c r="VBW744" s="226"/>
      <c r="VBX744" s="226"/>
      <c r="VBY744" s="226"/>
      <c r="VBZ744" s="226"/>
      <c r="VCA744" s="226"/>
      <c r="VCB744" s="226"/>
      <c r="VCC744" s="226"/>
      <c r="VCD744" s="226"/>
      <c r="VCE744" s="226"/>
      <c r="VCF744" s="226"/>
      <c r="VCG744" s="226"/>
      <c r="VCH744" s="226"/>
      <c r="VCI744" s="226"/>
      <c r="VCJ744" s="226"/>
      <c r="VCK744" s="226"/>
      <c r="VCL744" s="226"/>
      <c r="VCM744" s="226"/>
      <c r="VCN744" s="226"/>
      <c r="VCO744" s="226"/>
      <c r="VCP744" s="226"/>
      <c r="VCQ744" s="226"/>
      <c r="VCR744" s="226"/>
      <c r="VCS744" s="226"/>
      <c r="VCT744" s="226"/>
      <c r="VCU744" s="226"/>
      <c r="VCV744" s="226"/>
      <c r="VCW744" s="226"/>
      <c r="VCX744" s="226"/>
      <c r="VCY744" s="226"/>
      <c r="VCZ744" s="226"/>
      <c r="VDA744" s="226"/>
      <c r="VDB744" s="226"/>
      <c r="VDC744" s="226"/>
      <c r="VDD744" s="226"/>
      <c r="VDE744" s="226"/>
      <c r="VDF744" s="226"/>
      <c r="VDG744" s="226"/>
      <c r="VDH744" s="226"/>
      <c r="VDI744" s="226"/>
      <c r="VDJ744" s="226"/>
      <c r="VDK744" s="226"/>
      <c r="VDL744" s="226"/>
      <c r="VDM744" s="226"/>
      <c r="VDN744" s="226"/>
      <c r="VDO744" s="226"/>
      <c r="VDP744" s="226"/>
      <c r="VDQ744" s="226"/>
      <c r="VDR744" s="226"/>
      <c r="VDS744" s="226"/>
      <c r="VDT744" s="226"/>
      <c r="VDU744" s="226"/>
      <c r="VDV744" s="226"/>
      <c r="VDW744" s="226"/>
      <c r="VDX744" s="226"/>
      <c r="VDY744" s="226"/>
      <c r="VDZ744" s="226"/>
      <c r="VEA744" s="226"/>
      <c r="VEB744" s="226"/>
      <c r="VEC744" s="226"/>
      <c r="VED744" s="226"/>
      <c r="VEE744" s="226"/>
      <c r="VEF744" s="226"/>
      <c r="VEG744" s="226"/>
      <c r="VEH744" s="226"/>
      <c r="VEI744" s="226"/>
      <c r="VEJ744" s="226"/>
      <c r="VEK744" s="226"/>
      <c r="VEL744" s="226"/>
      <c r="VEM744" s="226"/>
      <c r="VEN744" s="226"/>
      <c r="VEO744" s="226"/>
      <c r="VEP744" s="226"/>
      <c r="VEQ744" s="226"/>
      <c r="VER744" s="226"/>
      <c r="VES744" s="226"/>
      <c r="VET744" s="226"/>
      <c r="VEU744" s="226"/>
      <c r="VEV744" s="226"/>
      <c r="VEW744" s="226"/>
      <c r="VEX744" s="226"/>
      <c r="VEY744" s="226"/>
      <c r="VEZ744" s="226"/>
      <c r="VFA744" s="226"/>
      <c r="VFB744" s="226"/>
      <c r="VFC744" s="226"/>
      <c r="VFD744" s="226"/>
      <c r="VFE744" s="226"/>
      <c r="VFF744" s="226"/>
      <c r="VFG744" s="226"/>
      <c r="VFH744" s="226"/>
      <c r="VFI744" s="226"/>
      <c r="VFJ744" s="226"/>
      <c r="VFK744" s="226"/>
      <c r="VFL744" s="226"/>
      <c r="VFM744" s="226"/>
      <c r="VFN744" s="226"/>
      <c r="VFO744" s="226"/>
      <c r="VFP744" s="226"/>
      <c r="VFQ744" s="226"/>
      <c r="VFR744" s="226"/>
      <c r="VFS744" s="226"/>
      <c r="VFT744" s="226"/>
      <c r="VFU744" s="226"/>
      <c r="VFV744" s="226"/>
      <c r="VFW744" s="226"/>
      <c r="VFX744" s="226"/>
      <c r="VFY744" s="226"/>
      <c r="VFZ744" s="226"/>
      <c r="VGA744" s="226"/>
      <c r="VGB744" s="226"/>
      <c r="VGC744" s="226"/>
      <c r="VGD744" s="226"/>
      <c r="VGE744" s="226"/>
      <c r="VGF744" s="226"/>
      <c r="VGG744" s="226"/>
      <c r="VGH744" s="226"/>
      <c r="VGI744" s="226"/>
      <c r="VGJ744" s="226"/>
      <c r="VGK744" s="226"/>
      <c r="VGL744" s="226"/>
      <c r="VGM744" s="226"/>
      <c r="VGN744" s="226"/>
      <c r="VGO744" s="226"/>
      <c r="VGP744" s="226"/>
      <c r="VGQ744" s="226"/>
      <c r="VGR744" s="226"/>
      <c r="VGS744" s="226"/>
      <c r="VGT744" s="226"/>
      <c r="VGU744" s="226"/>
      <c r="VGV744" s="226"/>
      <c r="VGW744" s="226"/>
      <c r="VGX744" s="226"/>
      <c r="VGY744" s="226"/>
      <c r="VGZ744" s="226"/>
      <c r="VHA744" s="226"/>
      <c r="VHB744" s="226"/>
      <c r="VHC744" s="226"/>
      <c r="VHD744" s="226"/>
      <c r="VHE744" s="226"/>
      <c r="VHF744" s="226"/>
      <c r="VHG744" s="226"/>
      <c r="VHH744" s="226"/>
      <c r="VHI744" s="226"/>
      <c r="VHJ744" s="226"/>
      <c r="VHK744" s="226"/>
      <c r="VHL744" s="226"/>
      <c r="VHM744" s="226"/>
      <c r="VHN744" s="226"/>
      <c r="VHO744" s="226"/>
      <c r="VHP744" s="226"/>
      <c r="VHQ744" s="226"/>
      <c r="VHR744" s="226"/>
      <c r="VHS744" s="226"/>
      <c r="VHT744" s="226"/>
      <c r="VHU744" s="226"/>
      <c r="VHV744" s="226"/>
      <c r="VHW744" s="226"/>
      <c r="VHX744" s="226"/>
      <c r="VHY744" s="226"/>
      <c r="VHZ744" s="226"/>
      <c r="VIA744" s="226"/>
      <c r="VIB744" s="226"/>
      <c r="VIC744" s="226"/>
      <c r="VID744" s="226"/>
      <c r="VIE744" s="226"/>
      <c r="VIF744" s="226"/>
      <c r="VIG744" s="226"/>
      <c r="VIH744" s="226"/>
      <c r="VII744" s="226"/>
      <c r="VIJ744" s="226"/>
      <c r="VIK744" s="226"/>
      <c r="VIL744" s="226"/>
      <c r="VIM744" s="226"/>
      <c r="VIN744" s="226"/>
      <c r="VIO744" s="226"/>
      <c r="VIP744" s="226"/>
      <c r="VIQ744" s="226"/>
      <c r="VIR744" s="226"/>
      <c r="VIS744" s="226"/>
      <c r="VIT744" s="226"/>
      <c r="VIU744" s="226"/>
      <c r="VIV744" s="226"/>
      <c r="VIW744" s="226"/>
      <c r="VIX744" s="226"/>
      <c r="VIY744" s="226"/>
      <c r="VIZ744" s="226"/>
      <c r="VJA744" s="226"/>
      <c r="VJB744" s="226"/>
      <c r="VJC744" s="226"/>
      <c r="VJD744" s="226"/>
      <c r="VJE744" s="226"/>
      <c r="VJF744" s="226"/>
      <c r="VJG744" s="226"/>
      <c r="VJH744" s="226"/>
      <c r="VJI744" s="226"/>
      <c r="VJJ744" s="226"/>
      <c r="VJK744" s="226"/>
      <c r="VJL744" s="226"/>
      <c r="VJM744" s="226"/>
      <c r="VJN744" s="226"/>
      <c r="VJO744" s="226"/>
      <c r="VJP744" s="226"/>
      <c r="VJQ744" s="226"/>
      <c r="VJR744" s="226"/>
      <c r="VJS744" s="226"/>
      <c r="VJT744" s="226"/>
      <c r="VJU744" s="226"/>
      <c r="VJV744" s="226"/>
      <c r="VJW744" s="226"/>
      <c r="VJX744" s="226"/>
      <c r="VJY744" s="226"/>
      <c r="VJZ744" s="226"/>
      <c r="VKA744" s="226"/>
      <c r="VKB744" s="226"/>
      <c r="VKC744" s="226"/>
      <c r="VKD744" s="226"/>
      <c r="VKE744" s="226"/>
      <c r="VKF744" s="226"/>
      <c r="VKG744" s="226"/>
      <c r="VKH744" s="226"/>
      <c r="VKI744" s="226"/>
      <c r="VKJ744" s="226"/>
      <c r="VKK744" s="226"/>
      <c r="VKL744" s="226"/>
      <c r="VKM744" s="226"/>
      <c r="VKN744" s="226"/>
      <c r="VKO744" s="226"/>
      <c r="VKP744" s="226"/>
      <c r="VKQ744" s="226"/>
      <c r="VKR744" s="226"/>
      <c r="VKS744" s="226"/>
      <c r="VKT744" s="226"/>
      <c r="VKU744" s="226"/>
      <c r="VKV744" s="226"/>
      <c r="VKW744" s="226"/>
      <c r="VKX744" s="226"/>
      <c r="VKY744" s="226"/>
      <c r="VKZ744" s="226"/>
      <c r="VLA744" s="226"/>
      <c r="VLB744" s="226"/>
      <c r="VLC744" s="226"/>
      <c r="VLD744" s="226"/>
      <c r="VLE744" s="226"/>
      <c r="VLF744" s="226"/>
      <c r="VLG744" s="226"/>
      <c r="VLH744" s="226"/>
      <c r="VLI744" s="226"/>
      <c r="VLJ744" s="226"/>
      <c r="VLK744" s="226"/>
      <c r="VLL744" s="226"/>
      <c r="VLM744" s="226"/>
      <c r="VLN744" s="226"/>
      <c r="VLO744" s="226"/>
      <c r="VLP744" s="226"/>
      <c r="VLQ744" s="226"/>
      <c r="VLR744" s="226"/>
      <c r="VLS744" s="226"/>
      <c r="VLT744" s="226"/>
      <c r="VLU744" s="226"/>
      <c r="VLV744" s="226"/>
      <c r="VLW744" s="226"/>
      <c r="VLX744" s="226"/>
      <c r="VLY744" s="226"/>
      <c r="VLZ744" s="226"/>
      <c r="VMA744" s="226"/>
      <c r="VMB744" s="226"/>
      <c r="VMC744" s="226"/>
      <c r="VMD744" s="226"/>
      <c r="VME744" s="226"/>
      <c r="VMF744" s="226"/>
      <c r="VMG744" s="226"/>
      <c r="VMH744" s="226"/>
      <c r="VMI744" s="226"/>
      <c r="VMJ744" s="226"/>
      <c r="VMK744" s="226"/>
      <c r="VML744" s="226"/>
      <c r="VMM744" s="226"/>
      <c r="VMN744" s="226"/>
      <c r="VMO744" s="226"/>
      <c r="VMP744" s="226"/>
      <c r="VMQ744" s="226"/>
      <c r="VMR744" s="226"/>
      <c r="VMS744" s="226"/>
      <c r="VMT744" s="226"/>
      <c r="VMU744" s="226"/>
      <c r="VMV744" s="226"/>
      <c r="VMW744" s="226"/>
      <c r="VMX744" s="226"/>
      <c r="VMY744" s="226"/>
      <c r="VMZ744" s="226"/>
      <c r="VNA744" s="226"/>
      <c r="VNB744" s="226"/>
      <c r="VNC744" s="226"/>
      <c r="VND744" s="226"/>
      <c r="VNE744" s="226"/>
      <c r="VNF744" s="226"/>
      <c r="VNG744" s="226"/>
      <c r="VNH744" s="226"/>
      <c r="VNI744" s="226"/>
      <c r="VNJ744" s="226"/>
      <c r="VNK744" s="226"/>
      <c r="VNL744" s="226"/>
      <c r="VNM744" s="226"/>
      <c r="VNN744" s="226"/>
      <c r="VNO744" s="226"/>
      <c r="VNP744" s="226"/>
      <c r="VNQ744" s="226"/>
      <c r="VNR744" s="226"/>
      <c r="VNS744" s="226"/>
      <c r="VNT744" s="226"/>
      <c r="VNU744" s="226"/>
      <c r="VNV744" s="226"/>
      <c r="VNW744" s="226"/>
      <c r="VNX744" s="226"/>
      <c r="VNY744" s="226"/>
      <c r="VNZ744" s="226"/>
      <c r="VOA744" s="226"/>
      <c r="VOB744" s="226"/>
      <c r="VOC744" s="226"/>
      <c r="VOD744" s="226"/>
      <c r="VOE744" s="226"/>
      <c r="VOF744" s="226"/>
      <c r="VOG744" s="226"/>
      <c r="VOH744" s="226"/>
      <c r="VOI744" s="226"/>
      <c r="VOJ744" s="226"/>
      <c r="VOK744" s="226"/>
      <c r="VOL744" s="226"/>
      <c r="VOM744" s="226"/>
      <c r="VON744" s="226"/>
      <c r="VOO744" s="226"/>
      <c r="VOP744" s="226"/>
      <c r="VOQ744" s="226"/>
      <c r="VOR744" s="226"/>
      <c r="VOS744" s="226"/>
      <c r="VOT744" s="226"/>
      <c r="VOU744" s="226"/>
      <c r="VOV744" s="226"/>
      <c r="VOW744" s="226"/>
      <c r="VOX744" s="226"/>
      <c r="VOY744" s="226"/>
      <c r="VOZ744" s="226"/>
      <c r="VPA744" s="226"/>
      <c r="VPB744" s="226"/>
      <c r="VPC744" s="226"/>
      <c r="VPD744" s="226"/>
      <c r="VPE744" s="226"/>
      <c r="VPF744" s="226"/>
      <c r="VPG744" s="226"/>
      <c r="VPH744" s="226"/>
      <c r="VPI744" s="226"/>
      <c r="VPJ744" s="226"/>
      <c r="VPK744" s="226"/>
      <c r="VPL744" s="226"/>
      <c r="VPM744" s="226"/>
      <c r="VPN744" s="226"/>
      <c r="VPO744" s="226"/>
      <c r="VPP744" s="226"/>
      <c r="VPQ744" s="226"/>
      <c r="VPR744" s="226"/>
      <c r="VPS744" s="226"/>
      <c r="VPT744" s="226"/>
      <c r="VPU744" s="226"/>
      <c r="VPV744" s="226"/>
      <c r="VPW744" s="226"/>
      <c r="VPX744" s="226"/>
      <c r="VPY744" s="226"/>
      <c r="VPZ744" s="226"/>
      <c r="VQA744" s="226"/>
      <c r="VQB744" s="226"/>
      <c r="VQC744" s="226"/>
      <c r="VQD744" s="226"/>
      <c r="VQE744" s="226"/>
      <c r="VQF744" s="226"/>
      <c r="VQG744" s="226"/>
      <c r="VQH744" s="226"/>
      <c r="VQI744" s="226"/>
      <c r="VQJ744" s="226"/>
      <c r="VQK744" s="226"/>
      <c r="VQL744" s="226"/>
      <c r="VQM744" s="226"/>
      <c r="VQN744" s="226"/>
      <c r="VQO744" s="226"/>
      <c r="VQP744" s="226"/>
      <c r="VQQ744" s="226"/>
      <c r="VQR744" s="226"/>
      <c r="VQS744" s="226"/>
      <c r="VQT744" s="226"/>
      <c r="VQU744" s="226"/>
      <c r="VQV744" s="226"/>
      <c r="VQW744" s="226"/>
      <c r="VQX744" s="226"/>
      <c r="VQY744" s="226"/>
      <c r="VQZ744" s="226"/>
      <c r="VRA744" s="226"/>
      <c r="VRB744" s="226"/>
      <c r="VRC744" s="226"/>
      <c r="VRD744" s="226"/>
      <c r="VRE744" s="226"/>
      <c r="VRF744" s="226"/>
      <c r="VRG744" s="226"/>
      <c r="VRH744" s="226"/>
      <c r="VRI744" s="226"/>
      <c r="VRJ744" s="226"/>
      <c r="VRK744" s="226"/>
      <c r="VRL744" s="226"/>
      <c r="VRM744" s="226"/>
      <c r="VRN744" s="226"/>
      <c r="VRO744" s="226"/>
      <c r="VRP744" s="226"/>
      <c r="VRQ744" s="226"/>
      <c r="VRR744" s="226"/>
      <c r="VRS744" s="226"/>
      <c r="VRT744" s="226"/>
      <c r="VRU744" s="226"/>
      <c r="VRV744" s="226"/>
      <c r="VRW744" s="226"/>
      <c r="VRX744" s="226"/>
      <c r="VRY744" s="226"/>
      <c r="VRZ744" s="226"/>
      <c r="VSA744" s="226"/>
      <c r="VSB744" s="226"/>
      <c r="VSC744" s="226"/>
      <c r="VSD744" s="226"/>
      <c r="VSE744" s="226"/>
      <c r="VSF744" s="226"/>
      <c r="VSG744" s="226"/>
      <c r="VSH744" s="226"/>
      <c r="VSI744" s="226"/>
      <c r="VSJ744" s="226"/>
      <c r="VSK744" s="226"/>
      <c r="VSL744" s="226"/>
      <c r="VSM744" s="226"/>
      <c r="VSN744" s="226"/>
      <c r="VSO744" s="226"/>
      <c r="VSP744" s="226"/>
      <c r="VSQ744" s="226"/>
      <c r="VSR744" s="226"/>
      <c r="VSS744" s="226"/>
      <c r="VST744" s="226"/>
      <c r="VSU744" s="226"/>
      <c r="VSV744" s="226"/>
      <c r="VSW744" s="226"/>
      <c r="VSX744" s="226"/>
      <c r="VSY744" s="226"/>
      <c r="VSZ744" s="226"/>
      <c r="VTA744" s="226"/>
      <c r="VTB744" s="226"/>
      <c r="VTC744" s="226"/>
      <c r="VTD744" s="226"/>
      <c r="VTE744" s="226"/>
      <c r="VTF744" s="226"/>
      <c r="VTG744" s="226"/>
      <c r="VTH744" s="226"/>
      <c r="VTI744" s="226"/>
      <c r="VTJ744" s="226"/>
      <c r="VTK744" s="226"/>
      <c r="VTL744" s="226"/>
      <c r="VTM744" s="226"/>
      <c r="VTN744" s="226"/>
      <c r="VTO744" s="226"/>
      <c r="VTP744" s="226"/>
      <c r="VTQ744" s="226"/>
      <c r="VTR744" s="226"/>
      <c r="VTS744" s="226"/>
      <c r="VTT744" s="226"/>
      <c r="VTU744" s="226"/>
      <c r="VTV744" s="226"/>
      <c r="VTW744" s="226"/>
      <c r="VTX744" s="226"/>
      <c r="VTY744" s="226"/>
      <c r="VTZ744" s="226"/>
      <c r="VUA744" s="226"/>
      <c r="VUB744" s="226"/>
      <c r="VUC744" s="226"/>
      <c r="VUD744" s="226"/>
      <c r="VUE744" s="226"/>
      <c r="VUF744" s="226"/>
      <c r="VUG744" s="226"/>
      <c r="VUH744" s="226"/>
      <c r="VUI744" s="226"/>
      <c r="VUJ744" s="226"/>
      <c r="VUK744" s="226"/>
      <c r="VUL744" s="226"/>
      <c r="VUM744" s="226"/>
      <c r="VUN744" s="226"/>
      <c r="VUO744" s="226"/>
      <c r="VUP744" s="226"/>
      <c r="VUQ744" s="226"/>
      <c r="VUR744" s="226"/>
      <c r="VUS744" s="226"/>
      <c r="VUT744" s="226"/>
      <c r="VUU744" s="226"/>
      <c r="VUV744" s="226"/>
      <c r="VUW744" s="226"/>
      <c r="VUX744" s="226"/>
      <c r="VUY744" s="226"/>
      <c r="VUZ744" s="226"/>
      <c r="VVA744" s="226"/>
      <c r="VVB744" s="226"/>
      <c r="VVC744" s="226"/>
      <c r="VVD744" s="226"/>
      <c r="VVE744" s="226"/>
      <c r="VVF744" s="226"/>
      <c r="VVG744" s="226"/>
      <c r="VVH744" s="226"/>
      <c r="VVI744" s="226"/>
      <c r="VVJ744" s="226"/>
      <c r="VVK744" s="226"/>
      <c r="VVL744" s="226"/>
      <c r="VVM744" s="226"/>
      <c r="VVN744" s="226"/>
      <c r="VVO744" s="226"/>
      <c r="VVP744" s="226"/>
      <c r="VVQ744" s="226"/>
      <c r="VVR744" s="226"/>
      <c r="VVS744" s="226"/>
      <c r="VVT744" s="226"/>
      <c r="VVU744" s="226"/>
      <c r="VVV744" s="226"/>
      <c r="VVW744" s="226"/>
      <c r="VVX744" s="226"/>
      <c r="VVY744" s="226"/>
      <c r="VVZ744" s="226"/>
      <c r="VWA744" s="226"/>
      <c r="VWB744" s="226"/>
      <c r="VWC744" s="226"/>
      <c r="VWD744" s="226"/>
      <c r="VWE744" s="226"/>
      <c r="VWF744" s="226"/>
      <c r="VWG744" s="226"/>
      <c r="VWH744" s="226"/>
      <c r="VWI744" s="226"/>
      <c r="VWJ744" s="226"/>
      <c r="VWK744" s="226"/>
      <c r="VWL744" s="226"/>
      <c r="VWM744" s="226"/>
      <c r="VWN744" s="226"/>
      <c r="VWO744" s="226"/>
      <c r="VWP744" s="226"/>
      <c r="VWQ744" s="226"/>
      <c r="VWR744" s="226"/>
      <c r="VWS744" s="226"/>
      <c r="VWT744" s="226"/>
      <c r="VWU744" s="226"/>
      <c r="VWV744" s="226"/>
      <c r="VWW744" s="226"/>
      <c r="VWX744" s="226"/>
      <c r="VWY744" s="226"/>
      <c r="VWZ744" s="226"/>
      <c r="VXA744" s="226"/>
      <c r="VXB744" s="226"/>
      <c r="VXC744" s="226"/>
      <c r="VXD744" s="226"/>
      <c r="VXE744" s="226"/>
      <c r="VXF744" s="226"/>
      <c r="VXG744" s="226"/>
      <c r="VXH744" s="226"/>
      <c r="VXI744" s="226"/>
      <c r="VXJ744" s="226"/>
      <c r="VXK744" s="226"/>
      <c r="VXL744" s="226"/>
      <c r="VXM744" s="226"/>
      <c r="VXN744" s="226"/>
      <c r="VXO744" s="226"/>
      <c r="VXP744" s="226"/>
      <c r="VXQ744" s="226"/>
      <c r="VXR744" s="226"/>
      <c r="VXS744" s="226"/>
      <c r="VXT744" s="226"/>
      <c r="VXU744" s="226"/>
      <c r="VXV744" s="226"/>
      <c r="VXW744" s="226"/>
      <c r="VXX744" s="226"/>
      <c r="VXY744" s="226"/>
      <c r="VXZ744" s="226"/>
      <c r="VYA744" s="226"/>
      <c r="VYB744" s="226"/>
      <c r="VYC744" s="226"/>
      <c r="VYD744" s="226"/>
      <c r="VYE744" s="226"/>
      <c r="VYF744" s="226"/>
      <c r="VYG744" s="226"/>
      <c r="VYH744" s="226"/>
      <c r="VYI744" s="226"/>
      <c r="VYJ744" s="226"/>
      <c r="VYK744" s="226"/>
      <c r="VYL744" s="226"/>
      <c r="VYM744" s="226"/>
      <c r="VYN744" s="226"/>
      <c r="VYO744" s="226"/>
      <c r="VYP744" s="226"/>
      <c r="VYQ744" s="226"/>
      <c r="VYR744" s="226"/>
      <c r="VYS744" s="226"/>
      <c r="VYT744" s="226"/>
      <c r="VYU744" s="226"/>
      <c r="VYV744" s="226"/>
      <c r="VYW744" s="226"/>
      <c r="VYX744" s="226"/>
      <c r="VYY744" s="226"/>
      <c r="VYZ744" s="226"/>
      <c r="VZA744" s="226"/>
      <c r="VZB744" s="226"/>
      <c r="VZC744" s="226"/>
      <c r="VZD744" s="226"/>
      <c r="VZE744" s="226"/>
      <c r="VZF744" s="226"/>
      <c r="VZG744" s="226"/>
      <c r="VZH744" s="226"/>
      <c r="VZI744" s="226"/>
      <c r="VZJ744" s="226"/>
      <c r="VZK744" s="226"/>
      <c r="VZL744" s="226"/>
      <c r="VZM744" s="226"/>
      <c r="VZN744" s="226"/>
      <c r="VZO744" s="226"/>
      <c r="VZP744" s="226"/>
      <c r="VZQ744" s="226"/>
      <c r="VZR744" s="226"/>
      <c r="VZS744" s="226"/>
      <c r="VZT744" s="226"/>
      <c r="VZU744" s="226"/>
      <c r="VZV744" s="226"/>
      <c r="VZW744" s="226"/>
      <c r="VZX744" s="226"/>
      <c r="VZY744" s="226"/>
      <c r="VZZ744" s="226"/>
      <c r="WAA744" s="226"/>
      <c r="WAB744" s="226"/>
      <c r="WAC744" s="226"/>
      <c r="WAD744" s="226"/>
      <c r="WAE744" s="226"/>
      <c r="WAF744" s="226"/>
      <c r="WAG744" s="226"/>
      <c r="WAH744" s="226"/>
      <c r="WAI744" s="226"/>
      <c r="WAJ744" s="226"/>
      <c r="WAK744" s="226"/>
      <c r="WAL744" s="226"/>
      <c r="WAM744" s="226"/>
      <c r="WAN744" s="226"/>
      <c r="WAO744" s="226"/>
      <c r="WAP744" s="226"/>
      <c r="WAQ744" s="226"/>
      <c r="WAR744" s="226"/>
      <c r="WAS744" s="226"/>
      <c r="WAT744" s="226"/>
      <c r="WAU744" s="226"/>
      <c r="WAV744" s="226"/>
      <c r="WAW744" s="226"/>
      <c r="WAX744" s="226"/>
      <c r="WAY744" s="226"/>
      <c r="WAZ744" s="226"/>
      <c r="WBA744" s="226"/>
      <c r="WBB744" s="226"/>
      <c r="WBC744" s="226"/>
      <c r="WBD744" s="226"/>
      <c r="WBE744" s="226"/>
      <c r="WBF744" s="226"/>
      <c r="WBG744" s="226"/>
      <c r="WBH744" s="226"/>
      <c r="WBI744" s="226"/>
      <c r="WBJ744" s="226"/>
      <c r="WBK744" s="226"/>
      <c r="WBL744" s="226"/>
      <c r="WBM744" s="226"/>
      <c r="WBN744" s="226"/>
      <c r="WBO744" s="226"/>
      <c r="WBP744" s="226"/>
      <c r="WBQ744" s="226"/>
      <c r="WBR744" s="226"/>
      <c r="WBS744" s="226"/>
      <c r="WBT744" s="226"/>
      <c r="WBU744" s="226"/>
      <c r="WBV744" s="226"/>
      <c r="WBW744" s="226"/>
      <c r="WBX744" s="226"/>
      <c r="WBY744" s="226"/>
      <c r="WBZ744" s="226"/>
      <c r="WCA744" s="226"/>
      <c r="WCB744" s="226"/>
      <c r="WCC744" s="226"/>
      <c r="WCD744" s="226"/>
      <c r="WCE744" s="226"/>
      <c r="WCF744" s="226"/>
      <c r="WCG744" s="226"/>
      <c r="WCH744" s="226"/>
      <c r="WCI744" s="226"/>
      <c r="WCJ744" s="226"/>
      <c r="WCK744" s="226"/>
      <c r="WCL744" s="226"/>
      <c r="WCM744" s="226"/>
      <c r="WCN744" s="226"/>
      <c r="WCO744" s="226"/>
      <c r="WCP744" s="226"/>
      <c r="WCQ744" s="226"/>
      <c r="WCR744" s="226"/>
      <c r="WCS744" s="226"/>
      <c r="WCT744" s="226"/>
      <c r="WCU744" s="226"/>
      <c r="WCV744" s="226"/>
      <c r="WCW744" s="226"/>
      <c r="WCX744" s="226"/>
      <c r="WCY744" s="226"/>
      <c r="WCZ744" s="226"/>
      <c r="WDA744" s="226"/>
      <c r="WDB744" s="226"/>
      <c r="WDC744" s="226"/>
      <c r="WDD744" s="226"/>
      <c r="WDE744" s="226"/>
      <c r="WDF744" s="226"/>
      <c r="WDG744" s="226"/>
      <c r="WDH744" s="226"/>
      <c r="WDI744" s="226"/>
      <c r="WDJ744" s="226"/>
      <c r="WDK744" s="226"/>
      <c r="WDL744" s="226"/>
      <c r="WDM744" s="226"/>
      <c r="WDN744" s="226"/>
      <c r="WDO744" s="226"/>
      <c r="WDP744" s="226"/>
      <c r="WDQ744" s="226"/>
      <c r="WDR744" s="226"/>
      <c r="WDS744" s="226"/>
      <c r="WDT744" s="226"/>
      <c r="WDU744" s="226"/>
      <c r="WDV744" s="226"/>
      <c r="WDW744" s="226"/>
      <c r="WDX744" s="226"/>
      <c r="WDY744" s="226"/>
      <c r="WDZ744" s="226"/>
      <c r="WEA744" s="226"/>
      <c r="WEB744" s="226"/>
      <c r="WEC744" s="226"/>
      <c r="WED744" s="226"/>
      <c r="WEE744" s="226"/>
      <c r="WEF744" s="226"/>
      <c r="WEG744" s="226"/>
      <c r="WEH744" s="226"/>
      <c r="WEI744" s="226"/>
      <c r="WEJ744" s="226"/>
      <c r="WEK744" s="226"/>
      <c r="WEL744" s="226"/>
      <c r="WEM744" s="226"/>
      <c r="WEN744" s="226"/>
      <c r="WEO744" s="226"/>
      <c r="WEP744" s="226"/>
      <c r="WEQ744" s="226"/>
      <c r="WER744" s="226"/>
      <c r="WES744" s="226"/>
      <c r="WET744" s="226"/>
      <c r="WEU744" s="226"/>
      <c r="WEV744" s="226"/>
      <c r="WEW744" s="226"/>
      <c r="WEX744" s="226"/>
      <c r="WEY744" s="226"/>
      <c r="WEZ744" s="226"/>
      <c r="WFA744" s="226"/>
      <c r="WFB744" s="226"/>
      <c r="WFC744" s="226"/>
      <c r="WFD744" s="226"/>
      <c r="WFE744" s="226"/>
      <c r="WFF744" s="226"/>
      <c r="WFG744" s="226"/>
      <c r="WFH744" s="226"/>
      <c r="WFI744" s="226"/>
      <c r="WFJ744" s="226"/>
      <c r="WFK744" s="226"/>
      <c r="WFL744" s="226"/>
      <c r="WFM744" s="226"/>
      <c r="WFN744" s="226"/>
      <c r="WFO744" s="226"/>
      <c r="WFP744" s="226"/>
      <c r="WFQ744" s="226"/>
      <c r="WFR744" s="226"/>
      <c r="WFS744" s="226"/>
      <c r="WFT744" s="226"/>
      <c r="WFU744" s="226"/>
      <c r="WFV744" s="226"/>
      <c r="WFW744" s="226"/>
      <c r="WFX744" s="226"/>
      <c r="WFY744" s="226"/>
      <c r="WFZ744" s="226"/>
      <c r="WGA744" s="226"/>
      <c r="WGB744" s="226"/>
      <c r="WGC744" s="226"/>
      <c r="WGD744" s="226"/>
      <c r="WGE744" s="226"/>
      <c r="WGF744" s="226"/>
      <c r="WGG744" s="226"/>
      <c r="WGH744" s="226"/>
      <c r="WGI744" s="226"/>
      <c r="WGJ744" s="226"/>
      <c r="WGK744" s="226"/>
      <c r="WGL744" s="226"/>
      <c r="WGM744" s="226"/>
      <c r="WGN744" s="226"/>
      <c r="WGO744" s="226"/>
      <c r="WGP744" s="226"/>
      <c r="WGQ744" s="226"/>
      <c r="WGR744" s="226"/>
      <c r="WGS744" s="226"/>
      <c r="WGT744" s="226"/>
      <c r="WGU744" s="226"/>
      <c r="WGV744" s="226"/>
      <c r="WGW744" s="226"/>
      <c r="WGX744" s="226"/>
      <c r="WGY744" s="226"/>
      <c r="WGZ744" s="226"/>
      <c r="WHA744" s="226"/>
      <c r="WHB744" s="226"/>
      <c r="WHC744" s="226"/>
      <c r="WHD744" s="226"/>
      <c r="WHE744" s="226"/>
      <c r="WHF744" s="226"/>
      <c r="WHG744" s="226"/>
      <c r="WHH744" s="226"/>
      <c r="WHI744" s="226"/>
      <c r="WHJ744" s="226"/>
      <c r="WHK744" s="226"/>
      <c r="WHL744" s="226"/>
      <c r="WHM744" s="226"/>
      <c r="WHN744" s="226"/>
      <c r="WHO744" s="226"/>
      <c r="WHP744" s="226"/>
      <c r="WHQ744" s="226"/>
      <c r="WHR744" s="226"/>
      <c r="WHS744" s="226"/>
      <c r="WHT744" s="226"/>
      <c r="WHU744" s="226"/>
      <c r="WHV744" s="226"/>
      <c r="WHW744" s="226"/>
      <c r="WHX744" s="226"/>
      <c r="WHY744" s="226"/>
      <c r="WHZ744" s="226"/>
      <c r="WIA744" s="226"/>
      <c r="WIB744" s="226"/>
      <c r="WIC744" s="226"/>
      <c r="WID744" s="226"/>
      <c r="WIE744" s="226"/>
      <c r="WIF744" s="226"/>
      <c r="WIG744" s="226"/>
      <c r="WIH744" s="226"/>
      <c r="WII744" s="226"/>
      <c r="WIJ744" s="226"/>
      <c r="WIK744" s="226"/>
      <c r="WIL744" s="226"/>
      <c r="WIM744" s="226"/>
      <c r="WIN744" s="226"/>
      <c r="WIO744" s="226"/>
      <c r="WIP744" s="226"/>
      <c r="WIQ744" s="226"/>
      <c r="WIR744" s="226"/>
      <c r="WIS744" s="226"/>
      <c r="WIT744" s="226"/>
      <c r="WIU744" s="226"/>
      <c r="WIV744" s="226"/>
      <c r="WIW744" s="226"/>
      <c r="WIX744" s="226"/>
      <c r="WIY744" s="226"/>
      <c r="WIZ744" s="226"/>
      <c r="WJA744" s="226"/>
      <c r="WJB744" s="226"/>
      <c r="WJC744" s="226"/>
      <c r="WJD744" s="226"/>
      <c r="WJE744" s="226"/>
      <c r="WJF744" s="226"/>
      <c r="WJG744" s="226"/>
      <c r="WJH744" s="226"/>
      <c r="WJI744" s="226"/>
      <c r="WJJ744" s="226"/>
      <c r="WJK744" s="226"/>
      <c r="WJL744" s="226"/>
      <c r="WJM744" s="226"/>
      <c r="WJN744" s="226"/>
      <c r="WJO744" s="226"/>
      <c r="WJP744" s="226"/>
      <c r="WJQ744" s="226"/>
      <c r="WJR744" s="226"/>
      <c r="WJS744" s="226"/>
      <c r="WJT744" s="226"/>
      <c r="WJU744" s="226"/>
      <c r="WJV744" s="226"/>
      <c r="WJW744" s="226"/>
      <c r="WJX744" s="226"/>
      <c r="WJY744" s="226"/>
      <c r="WJZ744" s="226"/>
      <c r="WKA744" s="226"/>
      <c r="WKB744" s="226"/>
      <c r="WKC744" s="226"/>
      <c r="WKD744" s="226"/>
      <c r="WKE744" s="226"/>
      <c r="WKF744" s="226"/>
      <c r="WKG744" s="226"/>
      <c r="WKH744" s="226"/>
      <c r="WKI744" s="226"/>
      <c r="WKJ744" s="226"/>
      <c r="WKK744" s="226"/>
      <c r="WKL744" s="226"/>
      <c r="WKM744" s="226"/>
      <c r="WKN744" s="226"/>
      <c r="WKO744" s="226"/>
      <c r="WKP744" s="226"/>
      <c r="WKQ744" s="226"/>
      <c r="WKR744" s="226"/>
      <c r="WKS744" s="226"/>
      <c r="WKT744" s="226"/>
      <c r="WKU744" s="226"/>
      <c r="WKV744" s="226"/>
      <c r="WKW744" s="226"/>
      <c r="WKX744" s="226"/>
      <c r="WKY744" s="226"/>
      <c r="WKZ744" s="226"/>
      <c r="WLA744" s="226"/>
      <c r="WLB744" s="226"/>
      <c r="WLC744" s="226"/>
      <c r="WLD744" s="226"/>
      <c r="WLE744" s="226"/>
      <c r="WLF744" s="226"/>
      <c r="WLG744" s="226"/>
      <c r="WLH744" s="226"/>
      <c r="WLI744" s="226"/>
      <c r="WLJ744" s="226"/>
      <c r="WLK744" s="226"/>
      <c r="WLL744" s="226"/>
      <c r="WLM744" s="226"/>
      <c r="WLN744" s="226"/>
      <c r="WLO744" s="226"/>
      <c r="WLP744" s="226"/>
      <c r="WLQ744" s="226"/>
      <c r="WLR744" s="226"/>
      <c r="WLS744" s="226"/>
      <c r="WLT744" s="226"/>
      <c r="WLU744" s="226"/>
      <c r="WLV744" s="226"/>
      <c r="WLW744" s="226"/>
      <c r="WLX744" s="226"/>
      <c r="WLY744" s="226"/>
      <c r="WLZ744" s="226"/>
      <c r="WMA744" s="226"/>
      <c r="WMB744" s="226"/>
      <c r="WMC744" s="226"/>
      <c r="WMD744" s="226"/>
      <c r="WME744" s="226"/>
      <c r="WMF744" s="226"/>
      <c r="WMG744" s="226"/>
      <c r="WMH744" s="226"/>
      <c r="WMI744" s="226"/>
      <c r="WMJ744" s="226"/>
      <c r="WMK744" s="226"/>
      <c r="WML744" s="226"/>
      <c r="WMM744" s="226"/>
      <c r="WMN744" s="226"/>
      <c r="WMO744" s="226"/>
      <c r="WMP744" s="226"/>
      <c r="WMQ744" s="226"/>
      <c r="WMR744" s="226"/>
      <c r="WMS744" s="226"/>
      <c r="WMT744" s="226"/>
      <c r="WMU744" s="226"/>
      <c r="WMV744" s="226"/>
      <c r="WMW744" s="226"/>
      <c r="WMX744" s="226"/>
      <c r="WMY744" s="226"/>
      <c r="WMZ744" s="226"/>
      <c r="WNA744" s="226"/>
      <c r="WNB744" s="226"/>
      <c r="WNC744" s="226"/>
      <c r="WND744" s="226"/>
      <c r="WNE744" s="226"/>
      <c r="WNF744" s="226"/>
      <c r="WNG744" s="226"/>
      <c r="WNH744" s="226"/>
      <c r="WNI744" s="226"/>
      <c r="WNJ744" s="226"/>
      <c r="WNK744" s="226"/>
      <c r="WNL744" s="226"/>
      <c r="WNM744" s="226"/>
      <c r="WNN744" s="226"/>
      <c r="WNO744" s="226"/>
      <c r="WNP744" s="226"/>
      <c r="WNQ744" s="226"/>
      <c r="WNR744" s="226"/>
      <c r="WNS744" s="226"/>
      <c r="WNT744" s="226"/>
      <c r="WNU744" s="226"/>
      <c r="WNV744" s="226"/>
      <c r="WNW744" s="226"/>
      <c r="WNX744" s="226"/>
      <c r="WNY744" s="226"/>
      <c r="WNZ744" s="226"/>
      <c r="WOA744" s="226"/>
      <c r="WOB744" s="226"/>
      <c r="WOC744" s="226"/>
      <c r="WOD744" s="226"/>
      <c r="WOE744" s="226"/>
      <c r="WOF744" s="226"/>
      <c r="WOG744" s="226"/>
      <c r="WOH744" s="226"/>
      <c r="WOI744" s="226"/>
      <c r="WOJ744" s="226"/>
      <c r="WOK744" s="226"/>
      <c r="WOL744" s="226"/>
      <c r="WOM744" s="226"/>
      <c r="WON744" s="226"/>
      <c r="WOO744" s="226"/>
      <c r="WOP744" s="226"/>
      <c r="WOQ744" s="226"/>
      <c r="WOR744" s="226"/>
      <c r="WOS744" s="226"/>
      <c r="WOT744" s="226"/>
      <c r="WOU744" s="226"/>
      <c r="WOV744" s="226"/>
      <c r="WOW744" s="226"/>
      <c r="WOX744" s="226"/>
      <c r="WOY744" s="226"/>
      <c r="WOZ744" s="226"/>
      <c r="WPA744" s="226"/>
      <c r="WPB744" s="226"/>
      <c r="WPC744" s="226"/>
      <c r="WPD744" s="226"/>
      <c r="WPE744" s="226"/>
      <c r="WPF744" s="226"/>
      <c r="WPG744" s="226"/>
      <c r="WPH744" s="226"/>
      <c r="WPI744" s="226"/>
      <c r="WPJ744" s="226"/>
      <c r="WPK744" s="226"/>
      <c r="WPL744" s="226"/>
      <c r="WPM744" s="226"/>
      <c r="WPN744" s="226"/>
      <c r="WPO744" s="226"/>
      <c r="WPP744" s="226"/>
      <c r="WPQ744" s="226"/>
      <c r="WPR744" s="226"/>
      <c r="WPS744" s="226"/>
      <c r="WPT744" s="226"/>
      <c r="WPU744" s="226"/>
      <c r="WPV744" s="226"/>
      <c r="WPW744" s="226"/>
      <c r="WPX744" s="226"/>
      <c r="WPY744" s="226"/>
      <c r="WPZ744" s="226"/>
      <c r="WQA744" s="226"/>
      <c r="WQB744" s="226"/>
      <c r="WQC744" s="226"/>
      <c r="WQD744" s="226"/>
      <c r="WQE744" s="226"/>
      <c r="WQF744" s="226"/>
      <c r="WQG744" s="226"/>
      <c r="WQH744" s="226"/>
      <c r="WQI744" s="226"/>
      <c r="WQJ744" s="226"/>
      <c r="WQK744" s="226"/>
      <c r="WQL744" s="226"/>
      <c r="WQM744" s="226"/>
      <c r="WQN744" s="226"/>
      <c r="WQO744" s="226"/>
      <c r="WQP744" s="226"/>
      <c r="WQQ744" s="226"/>
      <c r="WQR744" s="226"/>
      <c r="WQS744" s="226"/>
      <c r="WQT744" s="226"/>
      <c r="WQU744" s="226"/>
      <c r="WQV744" s="226"/>
      <c r="WQW744" s="226"/>
      <c r="WQX744" s="226"/>
      <c r="WQY744" s="226"/>
      <c r="WQZ744" s="226"/>
      <c r="WRA744" s="226"/>
      <c r="WRB744" s="226"/>
      <c r="WRC744" s="226"/>
      <c r="WRD744" s="226"/>
      <c r="WRE744" s="226"/>
      <c r="WRF744" s="226"/>
      <c r="WRG744" s="226"/>
      <c r="WRH744" s="226"/>
      <c r="WRI744" s="226"/>
      <c r="WRJ744" s="226"/>
      <c r="WRK744" s="226"/>
      <c r="WRL744" s="226"/>
      <c r="WRM744" s="226"/>
      <c r="WRN744" s="226"/>
      <c r="WRO744" s="226"/>
      <c r="WRP744" s="226"/>
      <c r="WRQ744" s="226"/>
      <c r="WRR744" s="226"/>
      <c r="WRS744" s="226"/>
      <c r="WRT744" s="226"/>
      <c r="WRU744" s="226"/>
      <c r="WRV744" s="226"/>
      <c r="WRW744" s="226"/>
      <c r="WRX744" s="226"/>
      <c r="WRY744" s="226"/>
      <c r="WRZ744" s="226"/>
      <c r="WSA744" s="226"/>
      <c r="WSB744" s="226"/>
      <c r="WSC744" s="226"/>
      <c r="WSD744" s="226"/>
      <c r="WSE744" s="226"/>
      <c r="WSF744" s="226"/>
      <c r="WSG744" s="226"/>
      <c r="WSH744" s="226"/>
      <c r="WSI744" s="226"/>
      <c r="WSJ744" s="226"/>
      <c r="WSK744" s="226"/>
      <c r="WSL744" s="226"/>
      <c r="WSM744" s="226"/>
      <c r="WSN744" s="226"/>
      <c r="WSO744" s="226"/>
      <c r="WSP744" s="226"/>
      <c r="WSQ744" s="226"/>
      <c r="WSR744" s="226"/>
      <c r="WSS744" s="226"/>
      <c r="WST744" s="226"/>
      <c r="WSU744" s="226"/>
      <c r="WSV744" s="226"/>
      <c r="WSW744" s="226"/>
      <c r="WSX744" s="226"/>
      <c r="WSY744" s="226"/>
      <c r="WSZ744" s="226"/>
      <c r="WTA744" s="226"/>
      <c r="WTB744" s="226"/>
      <c r="WTC744" s="226"/>
      <c r="WTD744" s="226"/>
      <c r="WTE744" s="226"/>
      <c r="WTF744" s="226"/>
      <c r="WTG744" s="226"/>
      <c r="WTH744" s="226"/>
      <c r="WTI744" s="226"/>
      <c r="WTJ744" s="226"/>
      <c r="WTK744" s="226"/>
      <c r="WTL744" s="226"/>
      <c r="WTM744" s="226"/>
      <c r="WTN744" s="226"/>
      <c r="WTO744" s="226"/>
      <c r="WTP744" s="226"/>
      <c r="WTQ744" s="226"/>
      <c r="WTR744" s="226"/>
      <c r="WTS744" s="226"/>
      <c r="WTT744" s="226"/>
      <c r="WTU744" s="226"/>
      <c r="WTV744" s="226"/>
      <c r="WTW744" s="226"/>
      <c r="WTX744" s="226"/>
      <c r="WTY744" s="226"/>
      <c r="WTZ744" s="226"/>
      <c r="WUA744" s="226"/>
      <c r="WUB744" s="226"/>
      <c r="WUC744" s="226"/>
      <c r="WUD744" s="226"/>
      <c r="WUE744" s="226"/>
      <c r="WUF744" s="226"/>
      <c r="WUG744" s="226"/>
      <c r="WUH744" s="226"/>
      <c r="WUI744" s="226"/>
      <c r="WUJ744" s="226"/>
      <c r="WUK744" s="226"/>
      <c r="WUL744" s="226"/>
      <c r="WUM744" s="226"/>
      <c r="WUN744" s="226"/>
      <c r="WUO744" s="226"/>
      <c r="WUP744" s="226"/>
      <c r="WUQ744" s="226"/>
      <c r="WUR744" s="226"/>
      <c r="WUS744" s="226"/>
      <c r="WUT744" s="226"/>
      <c r="WUU744" s="226"/>
      <c r="WUV744" s="226"/>
      <c r="WUW744" s="226"/>
      <c r="WUX744" s="226"/>
      <c r="WUY744" s="226"/>
      <c r="WUZ744" s="226"/>
      <c r="WVA744" s="226"/>
      <c r="WVB744" s="226"/>
      <c r="WVC744" s="226"/>
      <c r="WVD744" s="226"/>
      <c r="WVE744" s="226"/>
      <c r="WVF744" s="226"/>
      <c r="WVG744" s="226"/>
      <c r="WVH744" s="226"/>
      <c r="WVI744" s="226"/>
      <c r="WVJ744" s="226"/>
      <c r="WVK744" s="226"/>
      <c r="WVL744" s="226"/>
      <c r="WVM744" s="226"/>
      <c r="WVN744" s="226"/>
      <c r="WVO744" s="226"/>
      <c r="WVP744" s="226"/>
      <c r="WVQ744" s="226"/>
      <c r="WVR744" s="226"/>
      <c r="WVS744" s="226"/>
      <c r="WVT744" s="226"/>
      <c r="WVU744" s="226"/>
      <c r="WVV744" s="226"/>
      <c r="WVW744" s="226"/>
      <c r="WVX744" s="226"/>
      <c r="WVY744" s="226"/>
      <c r="WVZ744" s="226"/>
      <c r="WWA744" s="226"/>
      <c r="WWB744" s="226"/>
      <c r="WWC744" s="226"/>
      <c r="WWD744" s="226"/>
      <c r="WWE744" s="226"/>
      <c r="WWF744" s="226"/>
      <c r="WWG744" s="226"/>
      <c r="WWH744" s="226"/>
      <c r="WWI744" s="226"/>
      <c r="WWJ744" s="226"/>
      <c r="WWK744" s="226"/>
      <c r="WWL744" s="226"/>
      <c r="WWM744" s="226"/>
      <c r="WWN744" s="226"/>
      <c r="WWO744" s="226"/>
      <c r="WWP744" s="226"/>
      <c r="WWQ744" s="226"/>
      <c r="WWR744" s="226"/>
      <c r="WWS744" s="226"/>
      <c r="WWT744" s="226"/>
      <c r="WWU744" s="226"/>
      <c r="WWV744" s="226"/>
      <c r="WWW744" s="226"/>
      <c r="WWX744" s="226"/>
      <c r="WWY744" s="226"/>
      <c r="WWZ744" s="226"/>
      <c r="WXA744" s="226"/>
      <c r="WXB744" s="226"/>
      <c r="WXC744" s="226"/>
      <c r="WXD744" s="226"/>
      <c r="WXE744" s="226"/>
      <c r="WXF744" s="226"/>
      <c r="WXG744" s="226"/>
      <c r="WXH744" s="226"/>
      <c r="WXI744" s="226"/>
      <c r="WXJ744" s="226"/>
      <c r="WXK744" s="226"/>
      <c r="WXL744" s="226"/>
      <c r="WXM744" s="226"/>
      <c r="WXN744" s="226"/>
      <c r="WXO744" s="226"/>
      <c r="WXP744" s="226"/>
      <c r="WXQ744" s="226"/>
      <c r="WXR744" s="226"/>
      <c r="WXS744" s="226"/>
      <c r="WXT744" s="226"/>
      <c r="WXU744" s="226"/>
      <c r="WXV744" s="226"/>
      <c r="WXW744" s="226"/>
      <c r="WXX744" s="226"/>
      <c r="WXY744" s="226"/>
      <c r="WXZ744" s="226"/>
      <c r="WYA744" s="226"/>
      <c r="WYB744" s="226"/>
      <c r="WYC744" s="226"/>
      <c r="WYD744" s="226"/>
      <c r="WYE744" s="226"/>
      <c r="WYF744" s="226"/>
      <c r="WYG744" s="226"/>
      <c r="WYH744" s="226"/>
      <c r="WYI744" s="226"/>
      <c r="WYJ744" s="226"/>
      <c r="WYK744" s="226"/>
      <c r="WYL744" s="226"/>
      <c r="WYM744" s="226"/>
      <c r="WYN744" s="226"/>
      <c r="WYO744" s="226"/>
      <c r="WYP744" s="226"/>
      <c r="WYQ744" s="226"/>
      <c r="WYR744" s="226"/>
      <c r="WYS744" s="226"/>
      <c r="WYT744" s="226"/>
      <c r="WYU744" s="226"/>
      <c r="WYV744" s="226"/>
      <c r="WYW744" s="226"/>
      <c r="WYX744" s="226"/>
      <c r="WYY744" s="226"/>
      <c r="WYZ744" s="226"/>
      <c r="WZA744" s="226"/>
      <c r="WZB744" s="226"/>
      <c r="WZC744" s="226"/>
      <c r="WZD744" s="226"/>
      <c r="WZE744" s="226"/>
      <c r="WZF744" s="226"/>
      <c r="WZG744" s="226"/>
      <c r="WZH744" s="226"/>
      <c r="WZI744" s="226"/>
      <c r="WZJ744" s="226"/>
      <c r="WZK744" s="226"/>
      <c r="WZL744" s="226"/>
      <c r="WZM744" s="226"/>
      <c r="WZN744" s="226"/>
      <c r="WZO744" s="226"/>
      <c r="WZP744" s="226"/>
      <c r="WZQ744" s="226"/>
      <c r="WZR744" s="226"/>
      <c r="WZS744" s="226"/>
      <c r="WZT744" s="226"/>
      <c r="WZU744" s="226"/>
      <c r="WZV744" s="226"/>
      <c r="WZW744" s="226"/>
      <c r="WZX744" s="226"/>
      <c r="WZY744" s="226"/>
      <c r="WZZ744" s="226"/>
      <c r="XAA744" s="226"/>
      <c r="XAB744" s="226"/>
      <c r="XAC744" s="226"/>
      <c r="XAD744" s="226"/>
      <c r="XAE744" s="226"/>
      <c r="XAF744" s="226"/>
      <c r="XAG744" s="226"/>
      <c r="XAH744" s="226"/>
      <c r="XAI744" s="226"/>
      <c r="XAJ744" s="226"/>
      <c r="XAK744" s="226"/>
      <c r="XAL744" s="226"/>
      <c r="XAM744" s="226"/>
      <c r="XAN744" s="226"/>
      <c r="XAO744" s="226"/>
      <c r="XAP744" s="226"/>
      <c r="XAQ744" s="226"/>
      <c r="XAR744" s="226"/>
      <c r="XAS744" s="226"/>
      <c r="XAT744" s="226"/>
      <c r="XAU744" s="226"/>
      <c r="XAV744" s="226"/>
      <c r="XAW744" s="226"/>
      <c r="XAX744" s="226"/>
      <c r="XAY744" s="226"/>
      <c r="XAZ744" s="226"/>
      <c r="XBA744" s="226"/>
      <c r="XBB744" s="226"/>
      <c r="XBC744" s="226"/>
      <c r="XBD744" s="226"/>
      <c r="XBE744" s="226"/>
      <c r="XBF744" s="226"/>
      <c r="XBG744" s="226"/>
      <c r="XBH744" s="226"/>
      <c r="XBI744" s="226"/>
      <c r="XBJ744" s="226"/>
      <c r="XBK744" s="226"/>
      <c r="XBL744" s="226"/>
      <c r="XBM744" s="226"/>
      <c r="XBN744" s="226"/>
      <c r="XBO744" s="226"/>
      <c r="XBP744" s="226"/>
      <c r="XBQ744" s="226"/>
      <c r="XBR744" s="226"/>
      <c r="XBS744" s="226"/>
      <c r="XBT744" s="226"/>
      <c r="XBU744" s="226"/>
      <c r="XBV744" s="226"/>
      <c r="XBW744" s="226"/>
      <c r="XBX744" s="226"/>
      <c r="XBY744" s="226"/>
      <c r="XBZ744" s="226"/>
      <c r="XCA744" s="226"/>
      <c r="XCB744" s="226"/>
      <c r="XCC744" s="226"/>
      <c r="XCD744" s="226"/>
      <c r="XCE744" s="226"/>
      <c r="XCF744" s="226"/>
      <c r="XCG744" s="226"/>
      <c r="XCH744" s="226"/>
      <c r="XCI744" s="226"/>
      <c r="XCJ744" s="226"/>
      <c r="XCK744" s="226"/>
      <c r="XCL744" s="226"/>
      <c r="XCM744" s="226"/>
      <c r="XCN744" s="226"/>
      <c r="XCO744" s="226"/>
      <c r="XCP744" s="226"/>
      <c r="XCQ744" s="226"/>
      <c r="XCR744" s="226"/>
      <c r="XCS744" s="226"/>
      <c r="XCT744" s="226"/>
      <c r="XCU744" s="226"/>
      <c r="XCV744" s="226"/>
      <c r="XCW744" s="226"/>
      <c r="XCX744" s="226"/>
      <c r="XCY744" s="226"/>
      <c r="XCZ744" s="226"/>
      <c r="XDA744" s="226"/>
      <c r="XDB744" s="226"/>
      <c r="XDC744" s="226"/>
      <c r="XDD744" s="226"/>
      <c r="XDE744" s="226"/>
      <c r="XDF744" s="226"/>
      <c r="XDG744" s="226"/>
      <c r="XDH744" s="226"/>
      <c r="XDI744" s="226"/>
      <c r="XDJ744" s="226"/>
      <c r="XDK744" s="226"/>
      <c r="XDL744" s="226"/>
      <c r="XDM744" s="226"/>
      <c r="XDN744" s="226"/>
      <c r="XDO744" s="226"/>
      <c r="XDP744" s="226"/>
      <c r="XDQ744" s="226"/>
      <c r="XDR744" s="226"/>
      <c r="XDS744" s="226"/>
      <c r="XDT744" s="226"/>
      <c r="XDU744" s="226"/>
      <c r="XDV744" s="226"/>
      <c r="XDW744" s="226"/>
      <c r="XDX744" s="226"/>
      <c r="XDY744" s="226"/>
      <c r="XDZ744" s="226"/>
      <c r="XEA744" s="226"/>
      <c r="XEB744" s="226"/>
      <c r="XEC744" s="226"/>
      <c r="XED744" s="226"/>
      <c r="XEE744" s="226"/>
      <c r="XEF744" s="226"/>
      <c r="XEG744" s="226"/>
      <c r="XEH744" s="226"/>
      <c r="XEI744" s="226"/>
      <c r="XEJ744" s="226"/>
      <c r="XEK744" s="226"/>
      <c r="XEL744" s="226"/>
      <c r="XEM744" s="226"/>
      <c r="XEN744" s="226"/>
      <c r="XEO744" s="226"/>
      <c r="XEP744" s="226"/>
      <c r="XEQ744" s="226"/>
      <c r="XER744" s="226"/>
      <c r="XES744" s="226"/>
      <c r="XET744" s="226"/>
      <c r="XEU744" s="226"/>
      <c r="XEV744" s="226"/>
      <c r="XEW744" s="226"/>
      <c r="XEX744" s="226"/>
      <c r="XEY744" s="226"/>
      <c r="XEZ744" s="226"/>
      <c r="XFA744" s="226"/>
      <c r="XFB744" s="226"/>
      <c r="XFC744" s="226"/>
      <c r="XFD744" s="226"/>
    </row>
    <row r="745" spans="2:16384">
      <c r="K745"/>
      <c r="Q745" s="142"/>
      <c r="R745" s="142"/>
      <c r="S745" s="142"/>
      <c r="T745" s="142"/>
      <c r="U745" s="142"/>
      <c r="V745" s="142"/>
      <c r="W745" s="142"/>
      <c r="X745" s="142"/>
    </row>
    <row r="746" spans="2:16384">
      <c r="E746" s="132" t="s">
        <v>182</v>
      </c>
      <c r="G746" s="312" t="s">
        <v>613</v>
      </c>
      <c r="I746" t="s">
        <v>184</v>
      </c>
      <c r="J746" s="23" t="s">
        <v>183</v>
      </c>
      <c r="L746" s="216">
        <f>L747+L748</f>
        <v>7779024518.0699997</v>
      </c>
      <c r="M746" s="216">
        <f t="shared" ref="M746:Z746" si="472">M747+M748</f>
        <v>7391056203.1658878</v>
      </c>
      <c r="N746" s="216">
        <f t="shared" si="472"/>
        <v>7936986934.2833328</v>
      </c>
      <c r="O746" s="216">
        <f t="shared" si="472"/>
        <v>8422451677.7160797</v>
      </c>
      <c r="P746" s="216">
        <f t="shared" si="472"/>
        <v>12095565677.411449</v>
      </c>
      <c r="Q746" s="216">
        <f t="shared" si="472"/>
        <v>17941601446.288601</v>
      </c>
      <c r="R746" s="216">
        <f t="shared" si="472"/>
        <v>20128466681.738647</v>
      </c>
      <c r="S746" s="216">
        <f t="shared" si="472"/>
        <v>19516718774.725609</v>
      </c>
      <c r="T746" s="216">
        <f t="shared" si="472"/>
        <v>18133436812.741768</v>
      </c>
      <c r="U746" s="216">
        <f t="shared" si="472"/>
        <v>17324448322.299873</v>
      </c>
      <c r="V746" s="216">
        <f t="shared" si="472"/>
        <v>19935912497.619873</v>
      </c>
      <c r="W746" s="216">
        <f t="shared" si="472"/>
        <v>29224138768.632866</v>
      </c>
      <c r="X746" s="216">
        <f t="shared" si="472"/>
        <v>26904904096.824944</v>
      </c>
      <c r="Y746" s="216">
        <f t="shared" si="472"/>
        <v>29453674756.675415</v>
      </c>
      <c r="Z746" s="216">
        <f t="shared" si="472"/>
        <v>32229827758.059719</v>
      </c>
      <c r="AA746" s="216">
        <f>AA747+AA748</f>
        <v>30296745465</v>
      </c>
    </row>
    <row r="747" spans="2:16384">
      <c r="E747" s="156" t="s">
        <v>217</v>
      </c>
      <c r="G747" s="298"/>
      <c r="I747" t="s">
        <v>184</v>
      </c>
      <c r="J747" s="23" t="s">
        <v>183</v>
      </c>
      <c r="L747" s="168">
        <v>5895763481</v>
      </c>
      <c r="M747" s="168">
        <v>5353159659.0458879</v>
      </c>
      <c r="N747" s="168">
        <v>5940082841.1999998</v>
      </c>
      <c r="O747" s="168">
        <v>6302863409.7160797</v>
      </c>
      <c r="P747" s="168">
        <v>9799431639.3881149</v>
      </c>
      <c r="Q747" s="168">
        <v>15717197802.478094</v>
      </c>
      <c r="R747" s="168">
        <v>17611513853.818184</v>
      </c>
      <c r="S747" s="168">
        <v>16712193544.347183</v>
      </c>
      <c r="T747" s="168">
        <v>14959564745.999998</v>
      </c>
      <c r="U747" s="168">
        <v>14228291997.90374</v>
      </c>
      <c r="V747" s="168">
        <v>15578674608.632778</v>
      </c>
      <c r="W747" s="168">
        <v>19166576257.580769</v>
      </c>
      <c r="X747" s="168">
        <v>23793576442.539104</v>
      </c>
      <c r="Y747" s="168">
        <v>26182005418.922573</v>
      </c>
      <c r="Z747" s="168">
        <v>28789553558.443466</v>
      </c>
      <c r="AA747" s="168">
        <v>27020295018.938545</v>
      </c>
    </row>
    <row r="748" spans="2:16384">
      <c r="E748" s="156" t="s">
        <v>218</v>
      </c>
      <c r="G748" s="298"/>
      <c r="I748" t="s">
        <v>184</v>
      </c>
      <c r="J748" s="23" t="s">
        <v>183</v>
      </c>
      <c r="L748" s="168">
        <v>1883261037.0700002</v>
      </c>
      <c r="M748" s="168">
        <v>2037896544.1199999</v>
      </c>
      <c r="N748" s="168">
        <v>1996904093.0833333</v>
      </c>
      <c r="O748" s="168">
        <v>2119588268</v>
      </c>
      <c r="P748" s="168">
        <v>2296134038.0233335</v>
      </c>
      <c r="Q748" s="168">
        <v>2224403643.8105073</v>
      </c>
      <c r="R748" s="168">
        <v>2516952827.9204645</v>
      </c>
      <c r="S748" s="168">
        <v>2804525230.3784266</v>
      </c>
      <c r="T748" s="168">
        <v>3173872066.7417693</v>
      </c>
      <c r="U748" s="168">
        <v>3096156324.3961334</v>
      </c>
      <c r="V748" s="168">
        <v>4357237888.9870949</v>
      </c>
      <c r="W748" s="168">
        <v>10057562511.052097</v>
      </c>
      <c r="X748" s="168">
        <v>3111327654.2858391</v>
      </c>
      <c r="Y748" s="168">
        <v>3271669337.7528434</v>
      </c>
      <c r="Z748" s="168">
        <v>3440274199.6162529</v>
      </c>
      <c r="AA748" s="168">
        <v>3276450446.0614557</v>
      </c>
    </row>
    <row r="749" spans="2:16384">
      <c r="G749" s="116"/>
      <c r="L749" s="23"/>
    </row>
    <row r="750" spans="2:16384" ht="15.75">
      <c r="B750" s="17"/>
      <c r="C750" s="17"/>
      <c r="D750" s="17"/>
      <c r="E750" s="16" t="s">
        <v>220</v>
      </c>
      <c r="G750" s="312" t="s">
        <v>613</v>
      </c>
      <c r="L750" s="216">
        <f>SUM(L751:L752)</f>
        <v>5138300076.3666649</v>
      </c>
      <c r="M750" s="216">
        <f t="shared" ref="M750:AA750" si="473">SUM(M751:M752)</f>
        <v>7225873998.4281969</v>
      </c>
      <c r="N750" s="216">
        <f t="shared" si="473"/>
        <v>9297604259.0592442</v>
      </c>
      <c r="O750" s="216">
        <f t="shared" si="473"/>
        <v>12584419052.338577</v>
      </c>
      <c r="P750" s="216">
        <f t="shared" si="473"/>
        <v>19164225625.435204</v>
      </c>
      <c r="Q750" s="216">
        <f t="shared" si="473"/>
        <v>27035104710.436165</v>
      </c>
      <c r="R750" s="216">
        <f t="shared" si="473"/>
        <v>33361961405.536842</v>
      </c>
      <c r="S750" s="216">
        <f t="shared" si="473"/>
        <v>52018553681.254196</v>
      </c>
      <c r="T750" s="216">
        <f t="shared" si="473"/>
        <v>75700206689.188034</v>
      </c>
      <c r="U750" s="216">
        <f t="shared" si="473"/>
        <v>89929801388.449112</v>
      </c>
      <c r="V750" s="216">
        <f t="shared" si="473"/>
        <v>96895788437.086349</v>
      </c>
      <c r="W750" s="216">
        <f t="shared" si="473"/>
        <v>109865278770.18903</v>
      </c>
      <c r="X750" s="216">
        <f t="shared" si="473"/>
        <v>127495876620.66333</v>
      </c>
      <c r="Y750" s="216">
        <f t="shared" si="473"/>
        <v>156291657433.90582</v>
      </c>
      <c r="Z750" s="216">
        <f t="shared" si="473"/>
        <v>182385889129.34119</v>
      </c>
      <c r="AA750" s="216">
        <f t="shared" si="473"/>
        <v>193543482842.80371</v>
      </c>
    </row>
    <row r="751" spans="2:16384">
      <c r="E751" s="63" t="s">
        <v>222</v>
      </c>
      <c r="G751" s="312"/>
      <c r="I751" t="s">
        <v>184</v>
      </c>
      <c r="J751" s="23" t="s">
        <v>183</v>
      </c>
      <c r="L751" s="168">
        <v>1427289397.8508787</v>
      </c>
      <c r="M751" s="168">
        <v>2095321110.7497509</v>
      </c>
      <c r="N751" s="168">
        <v>2407618715.8484392</v>
      </c>
      <c r="O751" s="168">
        <v>2715874328.5466909</v>
      </c>
      <c r="P751" s="168">
        <v>3686724562.4364495</v>
      </c>
      <c r="Q751" s="168">
        <v>5354363812.4325352</v>
      </c>
      <c r="R751" s="168">
        <v>6322432256.9151163</v>
      </c>
      <c r="S751" s="168">
        <v>9049927521.8756447</v>
      </c>
      <c r="T751" s="168">
        <v>11906779288.515944</v>
      </c>
      <c r="U751" s="168">
        <v>11726656424.092253</v>
      </c>
      <c r="V751" s="168">
        <v>14019216062.065294</v>
      </c>
      <c r="W751" s="168">
        <v>15724419478.455542</v>
      </c>
      <c r="X751" s="168">
        <v>18286437834.700054</v>
      </c>
      <c r="Y751" s="168">
        <v>29380219729.510551</v>
      </c>
      <c r="Z751" s="168">
        <v>38838083725.475288</v>
      </c>
      <c r="AA751" s="246">
        <f>Z751*(Z751/Y751)</f>
        <v>51340553656.647446</v>
      </c>
    </row>
    <row r="752" spans="2:16384">
      <c r="E752" s="63" t="s">
        <v>221</v>
      </c>
      <c r="G752" s="312"/>
      <c r="I752" t="s">
        <v>184</v>
      </c>
      <c r="J752" s="23" t="s">
        <v>183</v>
      </c>
      <c r="K752"/>
      <c r="L752" s="315">
        <v>3711010678.5157857</v>
      </c>
      <c r="M752" s="315">
        <v>5130552887.6784458</v>
      </c>
      <c r="N752" s="315">
        <v>6889985543.2108049</v>
      </c>
      <c r="O752" s="170">
        <f t="shared" ref="O752:Z752" si="474">SUM(O753:O754)</f>
        <v>9868544723.7918854</v>
      </c>
      <c r="P752" s="170">
        <f t="shared" si="474"/>
        <v>15477501062.998753</v>
      </c>
      <c r="Q752" s="170">
        <f t="shared" si="474"/>
        <v>21680740898.003632</v>
      </c>
      <c r="R752" s="170">
        <f t="shared" si="474"/>
        <v>27039529148.621727</v>
      </c>
      <c r="S752" s="170">
        <f t="shared" si="474"/>
        <v>42968626159.378555</v>
      </c>
      <c r="T752" s="170">
        <f t="shared" si="474"/>
        <v>63793427400.672089</v>
      </c>
      <c r="U752" s="170">
        <f t="shared" si="474"/>
        <v>78203144964.356857</v>
      </c>
      <c r="V752" s="170">
        <f t="shared" si="474"/>
        <v>82876572375.021057</v>
      </c>
      <c r="W752" s="170">
        <f t="shared" si="474"/>
        <v>94140859291.73349</v>
      </c>
      <c r="X752" s="170">
        <f t="shared" si="474"/>
        <v>109209438785.96327</v>
      </c>
      <c r="Y752" s="170">
        <f t="shared" si="474"/>
        <v>126911437704.39526</v>
      </c>
      <c r="Z752" s="170">
        <f t="shared" si="474"/>
        <v>143547805403.86591</v>
      </c>
      <c r="AA752" s="168">
        <v>142202929186.15628</v>
      </c>
    </row>
    <row r="753" spans="2:27">
      <c r="E753" s="156" t="s">
        <v>341</v>
      </c>
      <c r="G753" s="312"/>
      <c r="I753" t="s">
        <v>184</v>
      </c>
      <c r="J753" s="23" t="s">
        <v>183</v>
      </c>
      <c r="K753"/>
      <c r="L753" s="177">
        <f>L752*L755</f>
        <v>3556776549.298943</v>
      </c>
      <c r="M753" s="177">
        <f>M752*M755</f>
        <v>4917320853.1782036</v>
      </c>
      <c r="N753" s="177">
        <f>N752*N755</f>
        <v>6603629341.994276</v>
      </c>
      <c r="O753" s="168">
        <v>9458395970.8057423</v>
      </c>
      <c r="P753" s="168">
        <v>13942133709.442551</v>
      </c>
      <c r="Q753" s="168">
        <v>19347454504.052948</v>
      </c>
      <c r="R753" s="168">
        <v>23840645029.905754</v>
      </c>
      <c r="S753" s="168">
        <v>37730247386.448936</v>
      </c>
      <c r="T753" s="168">
        <v>53525111833.717331</v>
      </c>
      <c r="U753" s="168">
        <v>59157980249.409988</v>
      </c>
      <c r="V753" s="168">
        <v>70244386477.087921</v>
      </c>
      <c r="W753" s="168">
        <v>79290359720.225266</v>
      </c>
      <c r="X753" s="168">
        <v>91684818609.305054</v>
      </c>
      <c r="Y753" s="168">
        <v>112229146690.10445</v>
      </c>
      <c r="Z753" s="168">
        <v>129411728833.26476</v>
      </c>
      <c r="AA753" s="198">
        <f>AA752*AA755</f>
        <v>127982636267.54065</v>
      </c>
    </row>
    <row r="754" spans="2:27">
      <c r="E754" s="156" t="s">
        <v>555</v>
      </c>
      <c r="G754" s="312"/>
      <c r="I754" t="s">
        <v>184</v>
      </c>
      <c r="J754" s="23" t="s">
        <v>183</v>
      </c>
      <c r="K754"/>
      <c r="L754" s="170">
        <f>L752-L753</f>
        <v>154234129.21684265</v>
      </c>
      <c r="M754" s="170">
        <f>M752-M753</f>
        <v>213232034.50024223</v>
      </c>
      <c r="N754" s="170">
        <f>N752-N753</f>
        <v>286356201.21652889</v>
      </c>
      <c r="O754" s="168">
        <v>410148752.98614264</v>
      </c>
      <c r="P754" s="168">
        <v>1535367353.5562029</v>
      </c>
      <c r="Q754" s="168">
        <v>2333286393.9506836</v>
      </c>
      <c r="R754" s="168">
        <v>3198884118.7159743</v>
      </c>
      <c r="S754" s="168">
        <v>5238378772.9296198</v>
      </c>
      <c r="T754" s="168">
        <v>10268315566.954758</v>
      </c>
      <c r="U754" s="168">
        <v>19045164714.946869</v>
      </c>
      <c r="V754" s="168">
        <v>12632185897.933132</v>
      </c>
      <c r="W754" s="168">
        <v>14850499571.508232</v>
      </c>
      <c r="X754" s="168">
        <v>17524620176.658215</v>
      </c>
      <c r="Y754" s="168">
        <v>14682291014.290812</v>
      </c>
      <c r="Z754" s="168">
        <v>14136076570.601151</v>
      </c>
      <c r="AA754" s="170">
        <f>AA752-AA753</f>
        <v>14220292918.615631</v>
      </c>
    </row>
    <row r="755" spans="2:27">
      <c r="E755" t="s">
        <v>556</v>
      </c>
      <c r="G755" s="116"/>
      <c r="L755" s="318">
        <f>M755</f>
        <v>0.95843878054305987</v>
      </c>
      <c r="M755" s="318">
        <f>N755</f>
        <v>0.95843878054305987</v>
      </c>
      <c r="N755" s="318">
        <f>O755</f>
        <v>0.95843878054305987</v>
      </c>
      <c r="O755" s="265">
        <f t="shared" ref="O755:W755" si="475">O753/SUM(O753:O754)</f>
        <v>0.95843878054305987</v>
      </c>
      <c r="P755" s="265">
        <f t="shared" si="475"/>
        <v>0.90080004857975915</v>
      </c>
      <c r="Q755" s="265">
        <f t="shared" si="475"/>
        <v>0.89237976668198027</v>
      </c>
      <c r="R755" s="265">
        <f t="shared" si="475"/>
        <v>0.88169601248847829</v>
      </c>
      <c r="S755" s="265">
        <f t="shared" si="475"/>
        <v>0.87808828810352213</v>
      </c>
      <c r="T755" s="265">
        <f t="shared" si="475"/>
        <v>0.83903803282959244</v>
      </c>
      <c r="U755" s="265">
        <f t="shared" si="475"/>
        <v>0.75646548839401273</v>
      </c>
      <c r="V755" s="265">
        <f t="shared" si="475"/>
        <v>0.84757832598612071</v>
      </c>
      <c r="W755" s="265">
        <f t="shared" si="475"/>
        <v>0.84225234735230159</v>
      </c>
      <c r="X755" s="265">
        <f>X753/SUM(X753:X754)</f>
        <v>0.83953200042530884</v>
      </c>
      <c r="Y755" s="265">
        <f>Y753/SUM(Y753:Y754)</f>
        <v>0.88431073447856523</v>
      </c>
      <c r="Z755" s="265">
        <f>Z753/SUM(Z753:Z754)</f>
        <v>0.90152356191841543</v>
      </c>
      <c r="AA755" s="351">
        <v>0.9</v>
      </c>
    </row>
    <row r="756" spans="2:27">
      <c r="G756" s="116"/>
    </row>
    <row r="757" spans="2:27" ht="15.75">
      <c r="B757" s="17"/>
      <c r="C757" s="17"/>
      <c r="D757" s="17"/>
      <c r="E757" s="16" t="s">
        <v>223</v>
      </c>
      <c r="G757" s="116"/>
      <c r="L757" s="142"/>
      <c r="M757" s="142"/>
      <c r="N757" s="142"/>
      <c r="O757" s="142"/>
    </row>
    <row r="758" spans="2:27">
      <c r="E758" s="63" t="s">
        <v>60</v>
      </c>
      <c r="G758" s="312" t="s">
        <v>613</v>
      </c>
      <c r="H758" t="s">
        <v>221</v>
      </c>
      <c r="I758" t="s">
        <v>184</v>
      </c>
      <c r="J758" s="23" t="s">
        <v>224</v>
      </c>
      <c r="L758" s="145"/>
      <c r="M758" s="145"/>
      <c r="N758" s="145"/>
      <c r="O758" s="145"/>
      <c r="P758" s="145"/>
      <c r="Q758" s="145"/>
      <c r="R758" s="172">
        <v>21670465089</v>
      </c>
      <c r="S758" s="172">
        <v>24967455144</v>
      </c>
      <c r="T758" s="172">
        <v>39816667485.913567</v>
      </c>
      <c r="U758" s="168">
        <v>51082393000</v>
      </c>
      <c r="V758" s="168">
        <v>62962256000</v>
      </c>
      <c r="W758" s="168">
        <v>83791247000</v>
      </c>
      <c r="X758" s="168">
        <v>96397222000</v>
      </c>
      <c r="Y758" s="168">
        <v>77679702270</v>
      </c>
      <c r="Z758" s="168">
        <v>53744308441.507103</v>
      </c>
      <c r="AA758" s="168">
        <v>37206213609.599998</v>
      </c>
    </row>
    <row r="759" spans="2:27">
      <c r="E759" s="156" t="s">
        <v>583</v>
      </c>
      <c r="G759" s="118"/>
      <c r="J759" s="23"/>
      <c r="L759" s="294"/>
      <c r="M759" s="294"/>
      <c r="N759" s="294"/>
      <c r="O759" s="294"/>
      <c r="P759" s="294"/>
      <c r="Q759" s="294"/>
      <c r="R759" s="295"/>
      <c r="S759" s="295"/>
      <c r="T759" s="295"/>
      <c r="U759" s="295"/>
      <c r="V759" s="295"/>
      <c r="W759" s="288"/>
      <c r="X759" s="288"/>
      <c r="Y759" s="288"/>
      <c r="Z759" s="288"/>
      <c r="AA759" s="288"/>
    </row>
    <row r="760" spans="2:27">
      <c r="E760" s="156" t="s">
        <v>584</v>
      </c>
      <c r="G760" s="118"/>
      <c r="J760" s="23"/>
      <c r="L760" s="294"/>
      <c r="M760" s="294"/>
      <c r="N760" s="294"/>
      <c r="O760" s="294"/>
      <c r="P760" s="294"/>
      <c r="Q760" s="294"/>
      <c r="R760" s="295"/>
      <c r="S760" s="295"/>
      <c r="T760" s="295"/>
      <c r="U760" s="295"/>
      <c r="V760" s="295"/>
      <c r="W760" s="288"/>
      <c r="X760" s="288"/>
      <c r="Y760" s="288"/>
      <c r="Z760" s="288"/>
      <c r="AA760" s="288"/>
    </row>
    <row r="761" spans="2:27">
      <c r="E761" s="156" t="s">
        <v>585</v>
      </c>
      <c r="G761" s="118"/>
      <c r="J761" s="23"/>
      <c r="L761" s="294"/>
      <c r="M761" s="294"/>
      <c r="N761" s="294"/>
      <c r="O761" s="294"/>
      <c r="P761" s="294"/>
      <c r="Q761" s="294"/>
      <c r="R761" s="295"/>
      <c r="S761" s="295"/>
      <c r="T761" s="295"/>
      <c r="U761" s="295"/>
      <c r="V761" s="295"/>
      <c r="W761" s="288"/>
      <c r="X761" s="288"/>
      <c r="Y761" s="288"/>
      <c r="Z761" s="288"/>
      <c r="AA761" s="288"/>
    </row>
    <row r="762" spans="2:27">
      <c r="E762" s="156" t="s">
        <v>586</v>
      </c>
      <c r="G762" s="118"/>
      <c r="J762" s="23"/>
      <c r="L762" s="295"/>
      <c r="M762" s="295"/>
      <c r="N762" s="295"/>
      <c r="O762" s="295"/>
      <c r="P762" s="295"/>
      <c r="Q762" s="295"/>
      <c r="R762" s="295"/>
      <c r="S762" s="295"/>
      <c r="T762" s="295"/>
      <c r="U762" s="295"/>
      <c r="V762" s="295"/>
      <c r="W762" s="288"/>
      <c r="X762" s="288"/>
      <c r="Y762" s="288"/>
      <c r="Z762" s="288"/>
      <c r="AA762" s="288"/>
    </row>
    <row r="763" spans="2:27">
      <c r="E763" s="156" t="s">
        <v>587</v>
      </c>
      <c r="L763" s="288"/>
      <c r="M763" s="288"/>
      <c r="N763" s="288"/>
      <c r="O763" s="288"/>
      <c r="P763" s="288"/>
      <c r="Q763" s="288"/>
      <c r="R763" s="296"/>
      <c r="S763" s="288"/>
      <c r="T763" s="288"/>
      <c r="U763" s="288"/>
      <c r="V763" s="288"/>
      <c r="W763" s="288"/>
      <c r="X763" s="288"/>
      <c r="Y763" s="288"/>
      <c r="Z763" s="288"/>
      <c r="AA763" s="288"/>
    </row>
    <row r="764" spans="2:27">
      <c r="R764" s="227"/>
    </row>
    <row r="765" spans="2:27" ht="15.75">
      <c r="B765" s="17" t="s">
        <v>578</v>
      </c>
      <c r="G765" s="116"/>
      <c r="L765" s="142"/>
    </row>
    <row r="766" spans="2:27">
      <c r="G766" s="116"/>
      <c r="L766" s="142"/>
      <c r="R766" s="142"/>
      <c r="S766" s="142"/>
    </row>
    <row r="767" spans="2:27">
      <c r="G767" s="298" t="s">
        <v>576</v>
      </c>
      <c r="L767" s="142"/>
      <c r="R767" s="142"/>
      <c r="S767" s="142"/>
    </row>
    <row r="768" spans="2:27">
      <c r="G768" s="298" t="s">
        <v>577</v>
      </c>
      <c r="L768" s="226"/>
      <c r="R768" s="142"/>
      <c r="S768" s="142"/>
    </row>
    <row r="769" spans="12:19" ht="36">
      <c r="L769" s="1" t="s">
        <v>570</v>
      </c>
      <c r="M769" s="1" t="s">
        <v>572</v>
      </c>
      <c r="N769" s="1" t="s">
        <v>573</v>
      </c>
      <c r="O769" s="1" t="s">
        <v>574</v>
      </c>
      <c r="P769" s="1" t="s">
        <v>575</v>
      </c>
      <c r="R769" s="142"/>
      <c r="S769" s="142"/>
    </row>
    <row r="770" spans="12:19">
      <c r="L770" s="68">
        <v>1</v>
      </c>
      <c r="M770" s="261">
        <v>189605</v>
      </c>
      <c r="N770" s="261">
        <v>7442</v>
      </c>
      <c r="O770" s="261">
        <v>129866</v>
      </c>
      <c r="P770" s="261">
        <v>3136</v>
      </c>
      <c r="R770" s="142"/>
      <c r="S770" s="142"/>
    </row>
    <row r="771" spans="12:19" hidden="1" outlineLevel="1">
      <c r="L771" s="68">
        <f>L770+1</f>
        <v>2</v>
      </c>
      <c r="M771" s="261">
        <v>9119</v>
      </c>
      <c r="N771" s="261">
        <v>4378</v>
      </c>
      <c r="O771" s="261">
        <v>3231</v>
      </c>
      <c r="P771" s="261">
        <v>414</v>
      </c>
      <c r="R771" s="142"/>
      <c r="S771" s="142"/>
    </row>
    <row r="772" spans="12:19" hidden="1" outlineLevel="1">
      <c r="L772" s="68">
        <f t="shared" ref="L772:L835" si="476">L771+1</f>
        <v>3</v>
      </c>
      <c r="M772" s="261">
        <v>13657</v>
      </c>
      <c r="N772" s="261">
        <v>2574</v>
      </c>
      <c r="O772" s="261">
        <v>6970</v>
      </c>
      <c r="P772" s="261">
        <v>670</v>
      </c>
      <c r="R772" s="142"/>
      <c r="S772" s="142"/>
    </row>
    <row r="773" spans="12:19" hidden="1" outlineLevel="1">
      <c r="L773" s="68">
        <f t="shared" si="476"/>
        <v>4</v>
      </c>
      <c r="M773" s="261">
        <v>339799</v>
      </c>
      <c r="N773" s="261">
        <v>2677</v>
      </c>
      <c r="O773" s="261">
        <v>331812</v>
      </c>
      <c r="P773" s="261">
        <v>2890</v>
      </c>
      <c r="R773" s="142"/>
      <c r="S773" s="142"/>
    </row>
    <row r="774" spans="12:19" hidden="1" outlineLevel="1">
      <c r="L774" s="68">
        <f t="shared" si="476"/>
        <v>5</v>
      </c>
      <c r="M774" s="261">
        <v>210117</v>
      </c>
      <c r="N774" s="261">
        <v>8475</v>
      </c>
      <c r="O774" s="261">
        <v>201756</v>
      </c>
      <c r="P774" s="261">
        <v>4144</v>
      </c>
      <c r="R774" s="142"/>
      <c r="S774" s="142"/>
    </row>
    <row r="775" spans="12:19" hidden="1" outlineLevel="1">
      <c r="L775" s="68">
        <f t="shared" si="476"/>
        <v>6</v>
      </c>
      <c r="M775" s="261">
        <v>15811</v>
      </c>
      <c r="N775" s="261">
        <v>1672</v>
      </c>
      <c r="O775" s="261">
        <v>16365</v>
      </c>
      <c r="P775" s="261">
        <v>1220</v>
      </c>
      <c r="R775" s="142"/>
      <c r="S775" s="142"/>
    </row>
    <row r="776" spans="12:19" hidden="1" outlineLevel="1">
      <c r="L776" s="68">
        <f t="shared" si="476"/>
        <v>7</v>
      </c>
      <c r="M776" s="261">
        <v>89784</v>
      </c>
      <c r="N776" s="261">
        <v>3751</v>
      </c>
      <c r="O776" s="261">
        <v>83395</v>
      </c>
      <c r="P776" s="261">
        <v>2294</v>
      </c>
      <c r="R776" s="142"/>
      <c r="S776" s="142"/>
    </row>
    <row r="777" spans="12:19" hidden="1" outlineLevel="1">
      <c r="L777" s="68">
        <f t="shared" si="476"/>
        <v>8</v>
      </c>
      <c r="M777" s="261">
        <v>12760</v>
      </c>
      <c r="N777" s="261">
        <v>1420</v>
      </c>
      <c r="O777" s="261">
        <v>15701</v>
      </c>
      <c r="P777" s="261">
        <v>1069</v>
      </c>
      <c r="R777" s="142"/>
      <c r="S777" s="142"/>
    </row>
    <row r="778" spans="12:19" hidden="1" outlineLevel="1">
      <c r="L778" s="68">
        <f t="shared" si="476"/>
        <v>9</v>
      </c>
      <c r="M778" s="261">
        <v>22004</v>
      </c>
      <c r="N778" s="261">
        <v>2348</v>
      </c>
      <c r="O778" s="261">
        <v>27924</v>
      </c>
      <c r="P778" s="261">
        <v>2255</v>
      </c>
      <c r="R778" s="142"/>
      <c r="S778" s="142"/>
    </row>
    <row r="779" spans="12:19" hidden="1" outlineLevel="1">
      <c r="L779" s="68">
        <f t="shared" si="476"/>
        <v>10</v>
      </c>
      <c r="M779" s="261">
        <v>12863</v>
      </c>
      <c r="N779" s="261">
        <v>783</v>
      </c>
      <c r="O779" s="261">
        <v>10444</v>
      </c>
      <c r="P779" s="261">
        <v>226</v>
      </c>
    </row>
    <row r="780" spans="12:19" hidden="1" outlineLevel="1">
      <c r="L780" s="68">
        <f t="shared" si="476"/>
        <v>11</v>
      </c>
      <c r="M780" s="261">
        <v>62727</v>
      </c>
      <c r="N780" s="261">
        <v>1670</v>
      </c>
      <c r="O780" s="261">
        <v>65336</v>
      </c>
      <c r="P780" s="261">
        <v>1359</v>
      </c>
    </row>
    <row r="781" spans="12:19" hidden="1" outlineLevel="1">
      <c r="L781" s="68">
        <f t="shared" si="476"/>
        <v>12</v>
      </c>
      <c r="M781" s="261">
        <v>43848</v>
      </c>
      <c r="N781" s="261">
        <v>1623</v>
      </c>
      <c r="O781" s="261">
        <v>44099</v>
      </c>
      <c r="P781" s="261">
        <v>222</v>
      </c>
    </row>
    <row r="782" spans="12:19" hidden="1" outlineLevel="1">
      <c r="L782" s="68">
        <f t="shared" si="476"/>
        <v>13</v>
      </c>
      <c r="M782" s="261">
        <v>36275</v>
      </c>
      <c r="N782" s="261">
        <v>5164</v>
      </c>
      <c r="O782" s="261">
        <v>38154</v>
      </c>
      <c r="P782" s="261">
        <v>212</v>
      </c>
    </row>
    <row r="783" spans="12:19" hidden="1" outlineLevel="1">
      <c r="L783" s="68">
        <f t="shared" si="476"/>
        <v>14</v>
      </c>
      <c r="M783" s="261">
        <v>4454</v>
      </c>
      <c r="N783" s="261">
        <v>1082</v>
      </c>
      <c r="O783" s="261">
        <v>3139</v>
      </c>
      <c r="P783" s="261">
        <v>128</v>
      </c>
    </row>
    <row r="784" spans="12:19" hidden="1" outlineLevel="1">
      <c r="L784" s="68">
        <f t="shared" si="476"/>
        <v>15</v>
      </c>
      <c r="M784" s="261">
        <v>241953</v>
      </c>
      <c r="N784" s="261">
        <v>12009</v>
      </c>
      <c r="O784" s="261">
        <v>157139</v>
      </c>
      <c r="P784" s="261">
        <v>1891</v>
      </c>
    </row>
    <row r="785" spans="11:71" hidden="1" outlineLevel="1">
      <c r="L785" s="68">
        <f t="shared" si="476"/>
        <v>16</v>
      </c>
      <c r="M785" s="261">
        <v>178550</v>
      </c>
      <c r="N785" s="261">
        <v>772</v>
      </c>
      <c r="O785" s="261">
        <v>121831</v>
      </c>
      <c r="P785" s="261">
        <v>190</v>
      </c>
    </row>
    <row r="786" spans="11:71" hidden="1" outlineLevel="1">
      <c r="L786" s="68">
        <f t="shared" si="476"/>
        <v>17</v>
      </c>
      <c r="M786" s="261">
        <v>71935</v>
      </c>
      <c r="N786" s="261">
        <v>1049</v>
      </c>
      <c r="O786" s="261">
        <v>48724</v>
      </c>
      <c r="P786" s="261">
        <v>103</v>
      </c>
    </row>
    <row r="787" spans="11:71" hidden="1" outlineLevel="1">
      <c r="L787" s="68">
        <f t="shared" si="476"/>
        <v>18</v>
      </c>
      <c r="M787" s="261">
        <v>28395</v>
      </c>
      <c r="N787" s="261">
        <v>118</v>
      </c>
      <c r="O787" s="261">
        <v>22946</v>
      </c>
      <c r="P787" s="261">
        <v>71</v>
      </c>
    </row>
    <row r="788" spans="11:71" hidden="1" outlineLevel="1">
      <c r="L788" s="68">
        <f t="shared" si="476"/>
        <v>19</v>
      </c>
      <c r="M788" s="261">
        <v>26477</v>
      </c>
      <c r="N788" s="261">
        <v>1360</v>
      </c>
      <c r="O788" s="261">
        <v>15675</v>
      </c>
      <c r="P788" s="261">
        <v>213</v>
      </c>
    </row>
    <row r="789" spans="11:71" hidden="1" outlineLevel="1">
      <c r="L789" s="68">
        <f t="shared" si="476"/>
        <v>20</v>
      </c>
      <c r="M789" s="261">
        <v>16535</v>
      </c>
      <c r="N789" s="261">
        <v>0</v>
      </c>
      <c r="O789" s="261">
        <v>11779</v>
      </c>
      <c r="P789" s="261">
        <v>0</v>
      </c>
    </row>
    <row r="790" spans="11:71" hidden="1" outlineLevel="1">
      <c r="L790" s="68">
        <f t="shared" si="476"/>
        <v>21</v>
      </c>
      <c r="M790" s="261">
        <v>13038</v>
      </c>
      <c r="N790" s="261">
        <v>144</v>
      </c>
      <c r="O790" s="261">
        <v>6413</v>
      </c>
      <c r="P790" s="261">
        <v>15</v>
      </c>
    </row>
    <row r="791" spans="11:71" hidden="1" outlineLevel="1">
      <c r="L791" s="68">
        <f t="shared" si="476"/>
        <v>22</v>
      </c>
      <c r="M791" s="261">
        <v>7158</v>
      </c>
      <c r="N791" s="261">
        <v>649</v>
      </c>
      <c r="O791" s="261">
        <v>4186</v>
      </c>
      <c r="P791" s="261">
        <v>356</v>
      </c>
    </row>
    <row r="792" spans="11:71" hidden="1" outlineLevel="1">
      <c r="L792" s="68">
        <f t="shared" si="476"/>
        <v>23</v>
      </c>
      <c r="M792" s="261">
        <v>14506</v>
      </c>
      <c r="N792" s="261">
        <v>444</v>
      </c>
      <c r="O792" s="261">
        <v>7716</v>
      </c>
      <c r="P792" s="261">
        <v>141</v>
      </c>
    </row>
    <row r="793" spans="11:71" hidden="1" outlineLevel="1">
      <c r="L793" s="68">
        <f t="shared" si="476"/>
        <v>24</v>
      </c>
      <c r="M793" s="261">
        <v>7235</v>
      </c>
      <c r="N793" s="261">
        <v>1129</v>
      </c>
      <c r="O793" s="261">
        <v>4255</v>
      </c>
      <c r="P793" s="261">
        <v>322</v>
      </c>
    </row>
    <row r="794" spans="11:71" hidden="1" outlineLevel="1">
      <c r="L794" s="68">
        <f t="shared" si="476"/>
        <v>25</v>
      </c>
      <c r="M794" s="261">
        <v>55421</v>
      </c>
      <c r="N794" s="261">
        <v>5026</v>
      </c>
      <c r="O794" s="261">
        <v>36218</v>
      </c>
      <c r="P794" s="261">
        <v>980</v>
      </c>
    </row>
    <row r="795" spans="11:71" hidden="1" outlineLevel="1">
      <c r="L795" s="68">
        <f t="shared" si="476"/>
        <v>26</v>
      </c>
      <c r="M795" s="261">
        <v>30375</v>
      </c>
      <c r="N795" s="261">
        <v>2923</v>
      </c>
      <c r="O795" s="261">
        <v>23484</v>
      </c>
      <c r="P795" s="261">
        <v>779</v>
      </c>
    </row>
    <row r="796" spans="11:71" hidden="1" outlineLevel="1">
      <c r="K796"/>
      <c r="L796" s="68">
        <f t="shared" si="476"/>
        <v>27</v>
      </c>
      <c r="M796" s="261">
        <v>49195</v>
      </c>
      <c r="N796" s="261">
        <v>1806</v>
      </c>
      <c r="O796" s="261">
        <v>35028</v>
      </c>
      <c r="P796" s="261">
        <v>251</v>
      </c>
      <c r="BR796"/>
      <c r="BS796"/>
    </row>
    <row r="797" spans="11:71" hidden="1" outlineLevel="1">
      <c r="K797"/>
      <c r="L797" s="68">
        <f t="shared" si="476"/>
        <v>28</v>
      </c>
      <c r="M797" s="261">
        <v>5107</v>
      </c>
      <c r="N797" s="261">
        <v>1507</v>
      </c>
      <c r="O797" s="261">
        <v>2324</v>
      </c>
      <c r="P797" s="261">
        <v>354</v>
      </c>
      <c r="AH797" s="14"/>
      <c r="AI797" s="14"/>
      <c r="BR797"/>
      <c r="BS797"/>
    </row>
    <row r="798" spans="11:71" hidden="1" outlineLevel="1">
      <c r="K798"/>
      <c r="L798" s="68">
        <f t="shared" si="476"/>
        <v>29</v>
      </c>
      <c r="M798" s="261">
        <v>265275</v>
      </c>
      <c r="N798" s="261">
        <v>688</v>
      </c>
      <c r="O798" s="261">
        <v>193360</v>
      </c>
      <c r="P798" s="261">
        <v>233</v>
      </c>
      <c r="BD798" s="14"/>
      <c r="BE798" s="14"/>
      <c r="BR798"/>
      <c r="BS798"/>
    </row>
    <row r="799" spans="11:71" hidden="1" outlineLevel="1">
      <c r="L799" s="68">
        <f t="shared" si="476"/>
        <v>30</v>
      </c>
      <c r="M799" s="261">
        <v>33839</v>
      </c>
      <c r="N799" s="261">
        <v>2555</v>
      </c>
      <c r="O799" s="261">
        <v>23433</v>
      </c>
      <c r="P799" s="261">
        <v>539</v>
      </c>
    </row>
    <row r="800" spans="11:71" hidden="1" outlineLevel="1">
      <c r="L800" s="68">
        <f t="shared" si="476"/>
        <v>31</v>
      </c>
      <c r="M800" s="261">
        <v>26965</v>
      </c>
      <c r="N800" s="261">
        <v>0</v>
      </c>
      <c r="O800" s="261">
        <v>17348</v>
      </c>
      <c r="P800" s="261">
        <v>0</v>
      </c>
    </row>
    <row r="801" spans="12:16" hidden="1" outlineLevel="1">
      <c r="L801" s="68">
        <f t="shared" si="476"/>
        <v>32</v>
      </c>
      <c r="M801" s="261">
        <v>247954</v>
      </c>
      <c r="N801" s="261">
        <v>1758</v>
      </c>
      <c r="O801" s="261">
        <v>195182</v>
      </c>
      <c r="P801" s="261">
        <v>313</v>
      </c>
    </row>
    <row r="802" spans="12:16" hidden="1" outlineLevel="1">
      <c r="L802" s="68">
        <f t="shared" si="476"/>
        <v>33</v>
      </c>
      <c r="M802" s="261">
        <v>18714</v>
      </c>
      <c r="N802" s="261">
        <v>3705</v>
      </c>
      <c r="O802" s="261">
        <v>10329</v>
      </c>
      <c r="P802" s="261">
        <v>1010</v>
      </c>
    </row>
    <row r="803" spans="12:16" hidden="1" outlineLevel="1">
      <c r="L803" s="68">
        <f t="shared" si="476"/>
        <v>34</v>
      </c>
      <c r="M803" s="261">
        <v>8582</v>
      </c>
      <c r="N803" s="261">
        <v>662</v>
      </c>
      <c r="O803" s="261">
        <v>5327</v>
      </c>
      <c r="P803" s="261">
        <v>102</v>
      </c>
    </row>
    <row r="804" spans="12:16" hidden="1" outlineLevel="1">
      <c r="L804" s="68">
        <f t="shared" si="476"/>
        <v>35</v>
      </c>
      <c r="M804" s="261">
        <v>6771</v>
      </c>
      <c r="N804" s="261">
        <v>1986</v>
      </c>
      <c r="O804" s="261">
        <v>3788</v>
      </c>
      <c r="P804" s="261">
        <v>237</v>
      </c>
    </row>
    <row r="805" spans="12:16" hidden="1" outlineLevel="1">
      <c r="L805" s="68">
        <f t="shared" si="476"/>
        <v>36</v>
      </c>
      <c r="M805" s="261">
        <v>32741</v>
      </c>
      <c r="N805" s="261">
        <v>1786</v>
      </c>
      <c r="O805" s="261">
        <v>20894</v>
      </c>
      <c r="P805" s="261">
        <v>665</v>
      </c>
    </row>
    <row r="806" spans="12:16" hidden="1" outlineLevel="1">
      <c r="L806" s="68">
        <f t="shared" si="476"/>
        <v>37</v>
      </c>
      <c r="M806" s="261">
        <v>3068</v>
      </c>
      <c r="N806" s="261">
        <v>1944</v>
      </c>
      <c r="O806" s="261">
        <v>1794</v>
      </c>
      <c r="P806" s="261">
        <v>817</v>
      </c>
    </row>
    <row r="807" spans="12:16" hidden="1" outlineLevel="1">
      <c r="L807" s="68">
        <f t="shared" si="476"/>
        <v>38</v>
      </c>
      <c r="M807" s="261">
        <v>3797</v>
      </c>
      <c r="N807" s="261">
        <v>1335</v>
      </c>
      <c r="O807" s="261">
        <v>1814</v>
      </c>
      <c r="P807" s="261">
        <v>218</v>
      </c>
    </row>
    <row r="808" spans="12:16" hidden="1" outlineLevel="1">
      <c r="L808" s="68">
        <f t="shared" si="476"/>
        <v>39</v>
      </c>
      <c r="M808" s="261">
        <v>3565</v>
      </c>
      <c r="N808" s="261">
        <v>448</v>
      </c>
      <c r="O808" s="261">
        <v>2282</v>
      </c>
      <c r="P808" s="261">
        <v>72</v>
      </c>
    </row>
    <row r="809" spans="12:16" hidden="1" outlineLevel="1">
      <c r="L809" s="68">
        <f t="shared" si="476"/>
        <v>40</v>
      </c>
      <c r="M809" s="261">
        <v>3873</v>
      </c>
      <c r="N809" s="261">
        <v>3078</v>
      </c>
      <c r="O809" s="261">
        <v>2847</v>
      </c>
      <c r="P809" s="261">
        <v>550</v>
      </c>
    </row>
    <row r="810" spans="12:16" hidden="1" outlineLevel="1">
      <c r="L810" s="68">
        <f t="shared" si="476"/>
        <v>41</v>
      </c>
      <c r="M810" s="261">
        <v>1184</v>
      </c>
      <c r="N810" s="261">
        <v>3449</v>
      </c>
      <c r="O810" s="261">
        <v>451</v>
      </c>
      <c r="P810" s="261">
        <v>628</v>
      </c>
    </row>
    <row r="811" spans="12:16" hidden="1" outlineLevel="1">
      <c r="L811" s="68">
        <f t="shared" si="476"/>
        <v>42</v>
      </c>
      <c r="M811" s="261">
        <v>4676</v>
      </c>
      <c r="N811" s="261">
        <v>4335</v>
      </c>
      <c r="O811" s="261">
        <v>3170</v>
      </c>
      <c r="P811" s="261">
        <v>554</v>
      </c>
    </row>
    <row r="812" spans="12:16" hidden="1" outlineLevel="1">
      <c r="L812" s="68">
        <f t="shared" si="476"/>
        <v>43</v>
      </c>
      <c r="M812" s="261">
        <v>11514</v>
      </c>
      <c r="N812" s="261">
        <v>3872</v>
      </c>
      <c r="O812" s="261">
        <v>6228</v>
      </c>
      <c r="P812" s="261">
        <v>727</v>
      </c>
    </row>
    <row r="813" spans="12:16" hidden="1" outlineLevel="1">
      <c r="L813" s="68">
        <f t="shared" si="476"/>
        <v>44</v>
      </c>
      <c r="M813" s="261">
        <v>136672</v>
      </c>
      <c r="N813" s="261">
        <v>4622</v>
      </c>
      <c r="O813" s="261">
        <v>107584</v>
      </c>
      <c r="P813" s="261">
        <v>388</v>
      </c>
    </row>
    <row r="814" spans="12:16" hidden="1" outlineLevel="1">
      <c r="L814" s="68">
        <f t="shared" si="476"/>
        <v>45</v>
      </c>
      <c r="M814" s="261">
        <v>15445</v>
      </c>
      <c r="N814" s="261">
        <v>2938</v>
      </c>
      <c r="O814" s="261">
        <v>11898</v>
      </c>
      <c r="P814" s="261">
        <v>164</v>
      </c>
    </row>
    <row r="815" spans="12:16" hidden="1" outlineLevel="1">
      <c r="L815" s="68">
        <f t="shared" si="476"/>
        <v>46</v>
      </c>
      <c r="M815" s="261">
        <v>17101</v>
      </c>
      <c r="N815" s="261">
        <v>11378</v>
      </c>
      <c r="O815" s="261">
        <v>9756</v>
      </c>
      <c r="P815" s="261">
        <v>338</v>
      </c>
    </row>
    <row r="816" spans="12:16" hidden="1" outlineLevel="1">
      <c r="L816" s="68">
        <f t="shared" si="476"/>
        <v>47</v>
      </c>
      <c r="M816" s="261">
        <v>3145</v>
      </c>
      <c r="N816" s="261">
        <v>406</v>
      </c>
      <c r="O816" s="261">
        <v>1374</v>
      </c>
      <c r="P816" s="261">
        <v>11</v>
      </c>
    </row>
    <row r="817" spans="12:16" hidden="1" outlineLevel="1">
      <c r="L817" s="68">
        <f t="shared" si="476"/>
        <v>48</v>
      </c>
      <c r="M817" s="261">
        <v>4391</v>
      </c>
      <c r="N817" s="261">
        <v>2811</v>
      </c>
      <c r="O817" s="261">
        <v>2530</v>
      </c>
      <c r="P817" s="261">
        <v>135</v>
      </c>
    </row>
    <row r="818" spans="12:16" hidden="1" outlineLevel="1">
      <c r="L818" s="68">
        <f t="shared" si="476"/>
        <v>49</v>
      </c>
      <c r="M818" s="261">
        <v>9953</v>
      </c>
      <c r="N818" s="261">
        <v>2222</v>
      </c>
      <c r="O818" s="261">
        <v>4070</v>
      </c>
      <c r="P818" s="261">
        <v>75</v>
      </c>
    </row>
    <row r="819" spans="12:16" hidden="1" outlineLevel="1">
      <c r="L819" s="68">
        <f t="shared" si="476"/>
        <v>50</v>
      </c>
      <c r="M819" s="261">
        <v>3443</v>
      </c>
      <c r="N819" s="261">
        <v>1926</v>
      </c>
      <c r="O819" s="261">
        <v>2345</v>
      </c>
      <c r="P819" s="261">
        <v>78</v>
      </c>
    </row>
    <row r="820" spans="12:16" hidden="1" outlineLevel="1">
      <c r="L820" s="68">
        <f t="shared" si="476"/>
        <v>51</v>
      </c>
      <c r="M820" s="261">
        <v>8198</v>
      </c>
      <c r="N820" s="261">
        <v>1829</v>
      </c>
      <c r="O820" s="261">
        <v>4478</v>
      </c>
      <c r="P820" s="261">
        <v>163</v>
      </c>
    </row>
    <row r="821" spans="12:16" hidden="1" outlineLevel="1">
      <c r="L821" s="68">
        <f t="shared" si="476"/>
        <v>52</v>
      </c>
      <c r="M821" s="261">
        <v>7408</v>
      </c>
      <c r="N821" s="261">
        <v>1388</v>
      </c>
      <c r="O821" s="261">
        <v>4052</v>
      </c>
      <c r="P821" s="261">
        <v>306</v>
      </c>
    </row>
    <row r="822" spans="12:16" hidden="1" outlineLevel="1">
      <c r="L822" s="68">
        <f t="shared" si="476"/>
        <v>53</v>
      </c>
      <c r="M822" s="261">
        <v>5593</v>
      </c>
      <c r="N822" s="261">
        <v>4044</v>
      </c>
      <c r="O822" s="261">
        <v>2601</v>
      </c>
      <c r="P822" s="261">
        <v>96</v>
      </c>
    </row>
    <row r="823" spans="12:16" hidden="1" outlineLevel="1">
      <c r="L823" s="68">
        <f t="shared" si="476"/>
        <v>54</v>
      </c>
      <c r="M823" s="261">
        <v>5581</v>
      </c>
      <c r="N823" s="261">
        <v>1909</v>
      </c>
      <c r="O823" s="261">
        <v>1835</v>
      </c>
      <c r="P823" s="261">
        <v>92</v>
      </c>
    </row>
    <row r="824" spans="12:16" hidden="1" outlineLevel="1">
      <c r="L824" s="68">
        <f t="shared" si="476"/>
        <v>55</v>
      </c>
      <c r="M824" s="261">
        <v>4927915</v>
      </c>
      <c r="N824" s="261">
        <v>21405</v>
      </c>
      <c r="O824" s="261">
        <v>3226346</v>
      </c>
      <c r="P824" s="261">
        <v>8425</v>
      </c>
    </row>
    <row r="825" spans="12:16" hidden="1" outlineLevel="1">
      <c r="L825" s="68">
        <f t="shared" si="476"/>
        <v>56</v>
      </c>
      <c r="M825" s="261">
        <v>129858</v>
      </c>
      <c r="N825" s="261">
        <v>6263</v>
      </c>
      <c r="O825" s="261">
        <v>82667</v>
      </c>
      <c r="P825" s="261">
        <v>701</v>
      </c>
    </row>
    <row r="826" spans="12:16" hidden="1" outlineLevel="1">
      <c r="L826" s="68">
        <f t="shared" si="476"/>
        <v>57</v>
      </c>
      <c r="M826" s="261">
        <v>6699</v>
      </c>
      <c r="N826" s="261">
        <v>1589</v>
      </c>
      <c r="O826" s="261">
        <v>3271</v>
      </c>
      <c r="P826" s="261">
        <v>318</v>
      </c>
    </row>
    <row r="827" spans="12:16" hidden="1" outlineLevel="1">
      <c r="L827" s="68">
        <f t="shared" si="476"/>
        <v>58</v>
      </c>
      <c r="M827" s="261">
        <v>5758</v>
      </c>
      <c r="N827" s="261">
        <v>2304</v>
      </c>
      <c r="O827" s="261">
        <v>2169</v>
      </c>
      <c r="P827" s="261">
        <v>190</v>
      </c>
    </row>
    <row r="828" spans="12:16" hidden="1" outlineLevel="1">
      <c r="L828" s="68">
        <f t="shared" si="476"/>
        <v>59</v>
      </c>
      <c r="M828" s="261">
        <v>7402</v>
      </c>
      <c r="N828" s="261">
        <v>6893</v>
      </c>
      <c r="O828" s="261">
        <v>3197</v>
      </c>
      <c r="P828" s="261">
        <v>276</v>
      </c>
    </row>
    <row r="829" spans="12:16" hidden="1" outlineLevel="1">
      <c r="L829" s="68">
        <f t="shared" si="476"/>
        <v>60</v>
      </c>
      <c r="M829" s="261">
        <v>11051</v>
      </c>
      <c r="N829" s="261">
        <v>5711</v>
      </c>
      <c r="O829" s="261">
        <v>3696</v>
      </c>
      <c r="P829" s="261">
        <v>434</v>
      </c>
    </row>
    <row r="830" spans="12:16" hidden="1" outlineLevel="1">
      <c r="L830" s="68">
        <f t="shared" si="476"/>
        <v>61</v>
      </c>
      <c r="M830" s="261">
        <v>145502</v>
      </c>
      <c r="N830" s="261">
        <v>6588</v>
      </c>
      <c r="O830" s="261">
        <v>82907</v>
      </c>
      <c r="P830" s="261">
        <v>837</v>
      </c>
    </row>
    <row r="831" spans="12:16" hidden="1" outlineLevel="1">
      <c r="L831" s="68">
        <f t="shared" si="476"/>
        <v>62</v>
      </c>
      <c r="M831" s="261">
        <v>39574</v>
      </c>
      <c r="N831" s="261">
        <v>1646</v>
      </c>
      <c r="O831" s="261">
        <v>26620</v>
      </c>
      <c r="P831" s="261">
        <v>315</v>
      </c>
    </row>
    <row r="832" spans="12:16" hidden="1" outlineLevel="1">
      <c r="L832" s="68">
        <f t="shared" si="476"/>
        <v>63</v>
      </c>
      <c r="M832" s="261">
        <v>15807</v>
      </c>
      <c r="N832" s="261">
        <v>4184</v>
      </c>
      <c r="O832" s="261">
        <v>6769</v>
      </c>
      <c r="P832" s="261">
        <v>573</v>
      </c>
    </row>
    <row r="833" spans="12:16" hidden="1" outlineLevel="1">
      <c r="L833" s="68">
        <f t="shared" si="476"/>
        <v>64</v>
      </c>
      <c r="M833" s="261">
        <v>18631</v>
      </c>
      <c r="N833" s="261">
        <v>2920</v>
      </c>
      <c r="O833" s="261">
        <v>13173</v>
      </c>
      <c r="P833" s="261">
        <v>795</v>
      </c>
    </row>
    <row r="834" spans="12:16" hidden="1" outlineLevel="1">
      <c r="L834" s="68">
        <f t="shared" si="476"/>
        <v>65</v>
      </c>
      <c r="M834" s="261">
        <v>7586</v>
      </c>
      <c r="N834" s="261">
        <v>4087</v>
      </c>
      <c r="O834" s="261">
        <v>3837</v>
      </c>
      <c r="P834" s="261">
        <v>494</v>
      </c>
    </row>
    <row r="835" spans="12:16" hidden="1" outlineLevel="1">
      <c r="L835" s="68">
        <f t="shared" si="476"/>
        <v>66</v>
      </c>
      <c r="M835" s="261">
        <v>8292</v>
      </c>
      <c r="N835" s="261">
        <v>5209</v>
      </c>
      <c r="O835" s="261">
        <v>3209</v>
      </c>
      <c r="P835" s="261">
        <v>399</v>
      </c>
    </row>
    <row r="836" spans="12:16" hidden="1" outlineLevel="1">
      <c r="L836" s="68">
        <f t="shared" ref="L836:L899" si="477">L835+1</f>
        <v>67</v>
      </c>
      <c r="M836" s="261">
        <v>12191</v>
      </c>
      <c r="N836" s="261">
        <v>4883</v>
      </c>
      <c r="O836" s="261">
        <v>4161</v>
      </c>
      <c r="P836" s="261">
        <v>921</v>
      </c>
    </row>
    <row r="837" spans="12:16" hidden="1" outlineLevel="1">
      <c r="L837" s="68">
        <f t="shared" si="477"/>
        <v>68</v>
      </c>
      <c r="M837" s="261">
        <v>6879</v>
      </c>
      <c r="N837" s="261">
        <v>3468</v>
      </c>
      <c r="O837" s="261">
        <v>2138</v>
      </c>
      <c r="P837" s="261">
        <v>324</v>
      </c>
    </row>
    <row r="838" spans="12:16" hidden="1" outlineLevel="1">
      <c r="L838" s="68">
        <f t="shared" si="477"/>
        <v>69</v>
      </c>
      <c r="M838" s="261">
        <v>10435</v>
      </c>
      <c r="N838" s="261">
        <v>4706</v>
      </c>
      <c r="O838" s="261">
        <v>3476</v>
      </c>
      <c r="P838" s="261">
        <v>275</v>
      </c>
    </row>
    <row r="839" spans="12:16" hidden="1" outlineLevel="1">
      <c r="L839" s="68">
        <f t="shared" si="477"/>
        <v>70</v>
      </c>
      <c r="M839" s="261">
        <v>39547</v>
      </c>
      <c r="N839" s="261">
        <v>7706</v>
      </c>
      <c r="O839" s="261">
        <v>19168</v>
      </c>
      <c r="P839" s="261">
        <v>646</v>
      </c>
    </row>
    <row r="840" spans="12:16" hidden="1" outlineLevel="1">
      <c r="L840" s="68">
        <f t="shared" si="477"/>
        <v>71</v>
      </c>
      <c r="M840" s="261">
        <v>5203</v>
      </c>
      <c r="N840" s="261">
        <v>1070</v>
      </c>
      <c r="O840" s="261">
        <v>2618</v>
      </c>
      <c r="P840" s="261">
        <v>21</v>
      </c>
    </row>
    <row r="841" spans="12:16" hidden="1" outlineLevel="1">
      <c r="L841" s="68">
        <f t="shared" si="477"/>
        <v>72</v>
      </c>
      <c r="M841" s="261">
        <v>8463</v>
      </c>
      <c r="N841" s="261">
        <v>6267</v>
      </c>
      <c r="O841" s="261">
        <v>3380</v>
      </c>
      <c r="P841" s="261">
        <v>158</v>
      </c>
    </row>
    <row r="842" spans="12:16" hidden="1" outlineLevel="1">
      <c r="L842" s="68">
        <f t="shared" si="477"/>
        <v>73</v>
      </c>
      <c r="M842" s="261">
        <v>4719</v>
      </c>
      <c r="N842" s="261">
        <v>573</v>
      </c>
      <c r="O842" s="261">
        <v>1944</v>
      </c>
      <c r="P842" s="261">
        <v>116</v>
      </c>
    </row>
    <row r="843" spans="12:16" hidden="1" outlineLevel="1">
      <c r="L843" s="68">
        <f t="shared" si="477"/>
        <v>74</v>
      </c>
      <c r="M843" s="261">
        <v>11153</v>
      </c>
      <c r="N843" s="261">
        <v>9799</v>
      </c>
      <c r="O843" s="261">
        <v>3855</v>
      </c>
      <c r="P843" s="261">
        <v>639</v>
      </c>
    </row>
    <row r="844" spans="12:16" hidden="1" outlineLevel="1">
      <c r="L844" s="68">
        <f t="shared" si="477"/>
        <v>75</v>
      </c>
      <c r="M844" s="261">
        <v>10186</v>
      </c>
      <c r="N844" s="261">
        <v>8379</v>
      </c>
      <c r="O844" s="261">
        <v>3182</v>
      </c>
      <c r="P844" s="261">
        <v>198</v>
      </c>
    </row>
    <row r="845" spans="12:16" hidden="1" outlineLevel="1">
      <c r="L845" s="68">
        <f t="shared" si="477"/>
        <v>76</v>
      </c>
      <c r="M845" s="261">
        <v>281981</v>
      </c>
      <c r="N845" s="261">
        <v>7043</v>
      </c>
      <c r="O845" s="261">
        <v>159481</v>
      </c>
      <c r="P845" s="261">
        <v>983</v>
      </c>
    </row>
    <row r="846" spans="12:16" hidden="1" outlineLevel="1">
      <c r="L846" s="68">
        <f t="shared" si="477"/>
        <v>77</v>
      </c>
      <c r="M846" s="261">
        <v>89530</v>
      </c>
      <c r="N846" s="261">
        <v>6950</v>
      </c>
      <c r="O846" s="261">
        <v>58933</v>
      </c>
      <c r="P846" s="261">
        <v>1546</v>
      </c>
    </row>
    <row r="847" spans="12:16" hidden="1" outlineLevel="1">
      <c r="L847" s="68">
        <f t="shared" si="477"/>
        <v>78</v>
      </c>
      <c r="M847" s="261">
        <v>85210</v>
      </c>
      <c r="N847" s="261">
        <v>9160</v>
      </c>
      <c r="O847" s="261">
        <v>52524</v>
      </c>
      <c r="P847" s="261">
        <v>1096</v>
      </c>
    </row>
    <row r="848" spans="12:16" hidden="1" outlineLevel="1">
      <c r="L848" s="68">
        <f t="shared" si="477"/>
        <v>79</v>
      </c>
      <c r="M848" s="261">
        <v>43064</v>
      </c>
      <c r="N848" s="261">
        <v>4979</v>
      </c>
      <c r="O848" s="261">
        <v>27487</v>
      </c>
      <c r="P848" s="261">
        <v>624</v>
      </c>
    </row>
    <row r="849" spans="12:16" hidden="1" outlineLevel="1">
      <c r="L849" s="68">
        <f t="shared" si="477"/>
        <v>80</v>
      </c>
      <c r="M849" s="261">
        <v>28892</v>
      </c>
      <c r="N849" s="261">
        <v>2338</v>
      </c>
      <c r="O849" s="261">
        <v>22376</v>
      </c>
      <c r="P849" s="261">
        <v>563</v>
      </c>
    </row>
    <row r="850" spans="12:16" hidden="1" outlineLevel="1">
      <c r="L850" s="68">
        <f t="shared" si="477"/>
        <v>81</v>
      </c>
      <c r="M850" s="261">
        <v>26571</v>
      </c>
      <c r="N850" s="261">
        <v>6932</v>
      </c>
      <c r="O850" s="261">
        <v>9970</v>
      </c>
      <c r="P850" s="261">
        <v>651</v>
      </c>
    </row>
    <row r="851" spans="12:16" hidden="1" outlineLevel="1">
      <c r="L851" s="68">
        <f t="shared" si="477"/>
        <v>82</v>
      </c>
      <c r="M851" s="261">
        <v>17693</v>
      </c>
      <c r="N851" s="261">
        <v>4310</v>
      </c>
      <c r="O851" s="261">
        <v>11771</v>
      </c>
      <c r="P851" s="261">
        <v>647</v>
      </c>
    </row>
    <row r="852" spans="12:16" hidden="1" outlineLevel="1">
      <c r="L852" s="68">
        <f t="shared" si="477"/>
        <v>83</v>
      </c>
      <c r="M852" s="261">
        <v>18723</v>
      </c>
      <c r="N852" s="261">
        <v>6088</v>
      </c>
      <c r="O852" s="261">
        <v>9528</v>
      </c>
      <c r="P852" s="261">
        <v>539</v>
      </c>
    </row>
    <row r="853" spans="12:16" hidden="1" outlineLevel="1">
      <c r="L853" s="68">
        <f t="shared" si="477"/>
        <v>84</v>
      </c>
      <c r="M853" s="261">
        <v>14128</v>
      </c>
      <c r="N853" s="261">
        <v>4789</v>
      </c>
      <c r="O853" s="261">
        <v>6140</v>
      </c>
      <c r="P853" s="261">
        <v>333</v>
      </c>
    </row>
    <row r="854" spans="12:16" hidden="1" outlineLevel="1">
      <c r="L854" s="68">
        <f t="shared" si="477"/>
        <v>85</v>
      </c>
      <c r="M854" s="261">
        <v>13662</v>
      </c>
      <c r="N854" s="261">
        <v>2969</v>
      </c>
      <c r="O854" s="261">
        <v>6880</v>
      </c>
      <c r="P854" s="261">
        <v>479</v>
      </c>
    </row>
    <row r="855" spans="12:16" hidden="1" outlineLevel="1">
      <c r="L855" s="68">
        <f t="shared" si="477"/>
        <v>86</v>
      </c>
      <c r="M855" s="261">
        <v>10993</v>
      </c>
      <c r="N855" s="261">
        <v>8568</v>
      </c>
      <c r="O855" s="261">
        <v>5318</v>
      </c>
      <c r="P855" s="261">
        <v>485</v>
      </c>
    </row>
    <row r="856" spans="12:16" hidden="1" outlineLevel="1">
      <c r="L856" s="68">
        <f t="shared" si="477"/>
        <v>87</v>
      </c>
      <c r="M856" s="261">
        <v>17166</v>
      </c>
      <c r="N856" s="261">
        <v>7538</v>
      </c>
      <c r="O856" s="261">
        <v>6143</v>
      </c>
      <c r="P856" s="261">
        <v>923</v>
      </c>
    </row>
    <row r="857" spans="12:16" hidden="1" outlineLevel="1">
      <c r="L857" s="68">
        <f t="shared" si="477"/>
        <v>88</v>
      </c>
      <c r="M857" s="261">
        <v>10136</v>
      </c>
      <c r="N857" s="261">
        <v>9317</v>
      </c>
      <c r="O857" s="261">
        <v>4157</v>
      </c>
      <c r="P857" s="261">
        <v>653</v>
      </c>
    </row>
    <row r="858" spans="12:16" hidden="1" outlineLevel="1">
      <c r="L858" s="68">
        <f t="shared" si="477"/>
        <v>89</v>
      </c>
      <c r="M858" s="261">
        <v>11536</v>
      </c>
      <c r="N858" s="261">
        <v>3337</v>
      </c>
      <c r="O858" s="261">
        <v>6525</v>
      </c>
      <c r="P858" s="261">
        <v>307</v>
      </c>
    </row>
    <row r="859" spans="12:16" hidden="1" outlineLevel="1">
      <c r="L859" s="68">
        <f t="shared" si="477"/>
        <v>90</v>
      </c>
      <c r="M859" s="261">
        <v>7934</v>
      </c>
      <c r="N859" s="261">
        <v>923</v>
      </c>
      <c r="O859" s="261">
        <v>4083</v>
      </c>
      <c r="P859" s="261">
        <v>71</v>
      </c>
    </row>
    <row r="860" spans="12:16" hidden="1" outlineLevel="1">
      <c r="L860" s="68">
        <f t="shared" si="477"/>
        <v>91</v>
      </c>
      <c r="M860" s="261">
        <v>8420</v>
      </c>
      <c r="N860" s="261">
        <v>6827</v>
      </c>
      <c r="O860" s="261">
        <v>3718</v>
      </c>
      <c r="P860" s="261">
        <v>432</v>
      </c>
    </row>
    <row r="861" spans="12:16" hidden="1" outlineLevel="1">
      <c r="L861" s="68">
        <f t="shared" si="477"/>
        <v>92</v>
      </c>
      <c r="M861" s="261">
        <v>12840</v>
      </c>
      <c r="N861" s="261">
        <v>2883</v>
      </c>
      <c r="O861" s="261">
        <v>5440</v>
      </c>
      <c r="P861" s="261">
        <v>176</v>
      </c>
    </row>
    <row r="862" spans="12:16" hidden="1" outlineLevel="1">
      <c r="L862" s="68">
        <f t="shared" si="477"/>
        <v>93</v>
      </c>
      <c r="M862" s="261">
        <v>5595</v>
      </c>
      <c r="N862" s="261">
        <v>3320</v>
      </c>
      <c r="O862" s="261">
        <v>2556</v>
      </c>
      <c r="P862" s="261">
        <v>95</v>
      </c>
    </row>
    <row r="863" spans="12:16" hidden="1" outlineLevel="1">
      <c r="L863" s="68">
        <f t="shared" si="477"/>
        <v>94</v>
      </c>
      <c r="M863" s="261">
        <v>11370</v>
      </c>
      <c r="N863" s="261">
        <v>4968</v>
      </c>
      <c r="O863" s="261">
        <v>4965</v>
      </c>
      <c r="P863" s="261">
        <v>481</v>
      </c>
    </row>
    <row r="864" spans="12:16" hidden="1" outlineLevel="1">
      <c r="L864" s="68">
        <f t="shared" si="477"/>
        <v>95</v>
      </c>
      <c r="M864" s="261">
        <v>7503</v>
      </c>
      <c r="N864" s="261">
        <v>4975</v>
      </c>
      <c r="O864" s="261">
        <v>4866</v>
      </c>
      <c r="P864" s="261">
        <v>820</v>
      </c>
    </row>
    <row r="865" spans="12:16" hidden="1" outlineLevel="1">
      <c r="L865" s="68">
        <f t="shared" si="477"/>
        <v>96</v>
      </c>
      <c r="M865" s="261">
        <v>19960</v>
      </c>
      <c r="N865" s="261">
        <v>5046</v>
      </c>
      <c r="O865" s="261">
        <v>9515</v>
      </c>
      <c r="P865" s="261">
        <v>516</v>
      </c>
    </row>
    <row r="866" spans="12:16" hidden="1" outlineLevel="1">
      <c r="L866" s="68">
        <f t="shared" si="477"/>
        <v>97</v>
      </c>
      <c r="M866" s="261">
        <v>5700</v>
      </c>
      <c r="N866" s="261">
        <v>4899</v>
      </c>
      <c r="O866" s="261">
        <v>2807</v>
      </c>
      <c r="P866" s="261">
        <v>171</v>
      </c>
    </row>
    <row r="867" spans="12:16" hidden="1" outlineLevel="1">
      <c r="L867" s="68">
        <f t="shared" si="477"/>
        <v>98</v>
      </c>
      <c r="M867" s="261">
        <v>3880</v>
      </c>
      <c r="N867" s="261">
        <v>4670</v>
      </c>
      <c r="O867" s="261">
        <v>1459</v>
      </c>
      <c r="P867" s="261">
        <v>206</v>
      </c>
    </row>
    <row r="868" spans="12:16" hidden="1" outlineLevel="1">
      <c r="L868" s="68">
        <f t="shared" si="477"/>
        <v>99</v>
      </c>
      <c r="M868" s="261">
        <v>4177</v>
      </c>
      <c r="N868" s="261">
        <v>3318</v>
      </c>
      <c r="O868" s="261">
        <v>1783</v>
      </c>
      <c r="P868" s="261">
        <v>754</v>
      </c>
    </row>
    <row r="869" spans="12:16" hidden="1" outlineLevel="1">
      <c r="L869" s="68">
        <f t="shared" si="477"/>
        <v>100</v>
      </c>
      <c r="M869" s="261">
        <v>28532</v>
      </c>
      <c r="N869" s="261">
        <v>4425</v>
      </c>
      <c r="O869" s="261">
        <v>14387</v>
      </c>
      <c r="P869" s="261">
        <v>1587</v>
      </c>
    </row>
    <row r="870" spans="12:16" hidden="1" outlineLevel="1">
      <c r="L870" s="68">
        <f t="shared" si="477"/>
        <v>101</v>
      </c>
      <c r="M870" s="261">
        <v>11829</v>
      </c>
      <c r="N870" s="261">
        <v>1191</v>
      </c>
      <c r="O870" s="261">
        <v>6310</v>
      </c>
      <c r="P870" s="261">
        <v>441</v>
      </c>
    </row>
    <row r="871" spans="12:16" hidden="1" outlineLevel="1">
      <c r="L871" s="68">
        <f t="shared" si="477"/>
        <v>102</v>
      </c>
      <c r="M871" s="261">
        <v>18740</v>
      </c>
      <c r="N871" s="261">
        <v>2880</v>
      </c>
      <c r="O871" s="261">
        <v>12423</v>
      </c>
      <c r="P871" s="261">
        <v>1334</v>
      </c>
    </row>
    <row r="872" spans="12:16" hidden="1" outlineLevel="1">
      <c r="L872" s="68">
        <f t="shared" si="477"/>
        <v>103</v>
      </c>
      <c r="M872" s="261">
        <v>8953</v>
      </c>
      <c r="N872" s="261">
        <v>438</v>
      </c>
      <c r="O872" s="261">
        <v>6039</v>
      </c>
      <c r="P872" s="261">
        <v>188</v>
      </c>
    </row>
    <row r="873" spans="12:16" hidden="1" outlineLevel="1">
      <c r="L873" s="68">
        <f t="shared" si="477"/>
        <v>104</v>
      </c>
      <c r="M873" s="261">
        <v>6696</v>
      </c>
      <c r="N873" s="261">
        <v>3518</v>
      </c>
      <c r="O873" s="261">
        <v>3461</v>
      </c>
      <c r="P873" s="261">
        <v>667</v>
      </c>
    </row>
    <row r="874" spans="12:16" hidden="1" outlineLevel="1">
      <c r="L874" s="68">
        <f t="shared" si="477"/>
        <v>105</v>
      </c>
      <c r="M874" s="261">
        <v>9131</v>
      </c>
      <c r="N874" s="261">
        <v>5113</v>
      </c>
      <c r="O874" s="261">
        <v>5204</v>
      </c>
      <c r="P874" s="261">
        <v>631</v>
      </c>
    </row>
    <row r="875" spans="12:16" hidden="1" outlineLevel="1">
      <c r="L875" s="68">
        <f t="shared" si="477"/>
        <v>106</v>
      </c>
      <c r="M875" s="261">
        <v>10523</v>
      </c>
      <c r="N875" s="261">
        <v>2413</v>
      </c>
      <c r="O875" s="261">
        <v>4445</v>
      </c>
      <c r="P875" s="261">
        <v>368</v>
      </c>
    </row>
    <row r="876" spans="12:16" hidden="1" outlineLevel="1">
      <c r="L876" s="68">
        <f t="shared" si="477"/>
        <v>107</v>
      </c>
      <c r="M876" s="261">
        <v>8159</v>
      </c>
      <c r="N876" s="261">
        <v>4318</v>
      </c>
      <c r="O876" s="261">
        <v>3992</v>
      </c>
      <c r="P876" s="261">
        <v>824</v>
      </c>
    </row>
    <row r="877" spans="12:16" hidden="1" outlineLevel="1">
      <c r="L877" s="68">
        <f t="shared" si="477"/>
        <v>108</v>
      </c>
      <c r="M877" s="261">
        <v>7087</v>
      </c>
      <c r="N877" s="261">
        <v>5145</v>
      </c>
      <c r="O877" s="261">
        <v>4381</v>
      </c>
      <c r="P877" s="261">
        <v>966</v>
      </c>
    </row>
    <row r="878" spans="12:16" hidden="1" outlineLevel="1">
      <c r="L878" s="68">
        <f t="shared" si="477"/>
        <v>109</v>
      </c>
      <c r="M878" s="261">
        <v>7430</v>
      </c>
      <c r="N878" s="261">
        <v>1991</v>
      </c>
      <c r="O878" s="261">
        <v>4509</v>
      </c>
      <c r="P878" s="261">
        <v>1371</v>
      </c>
    </row>
    <row r="879" spans="12:16" hidden="1" outlineLevel="1">
      <c r="L879" s="68">
        <f t="shared" si="477"/>
        <v>110</v>
      </c>
      <c r="M879" s="261">
        <v>11866</v>
      </c>
      <c r="N879" s="261">
        <v>5265</v>
      </c>
      <c r="O879" s="261">
        <v>7955</v>
      </c>
      <c r="P879" s="261">
        <v>658</v>
      </c>
    </row>
    <row r="880" spans="12:16" hidden="1" outlineLevel="1">
      <c r="L880" s="68">
        <f t="shared" si="477"/>
        <v>111</v>
      </c>
      <c r="M880" s="261">
        <v>3438</v>
      </c>
      <c r="N880" s="261">
        <v>1806</v>
      </c>
      <c r="O880" s="261">
        <v>1524</v>
      </c>
      <c r="P880" s="261">
        <v>367</v>
      </c>
    </row>
    <row r="881" spans="12:16" hidden="1" outlineLevel="1">
      <c r="L881" s="68">
        <f t="shared" si="477"/>
        <v>112</v>
      </c>
      <c r="M881" s="261">
        <v>10425</v>
      </c>
      <c r="N881" s="261">
        <v>13486</v>
      </c>
      <c r="O881" s="261">
        <v>4991</v>
      </c>
      <c r="P881" s="261">
        <v>1604</v>
      </c>
    </row>
    <row r="882" spans="12:16" hidden="1" outlineLevel="1">
      <c r="L882" s="68">
        <f t="shared" si="477"/>
        <v>113</v>
      </c>
      <c r="M882" s="261">
        <v>19697</v>
      </c>
      <c r="N882" s="261">
        <v>14652</v>
      </c>
      <c r="O882" s="261">
        <v>14041</v>
      </c>
      <c r="P882" s="261">
        <v>11633</v>
      </c>
    </row>
    <row r="883" spans="12:16" hidden="1" outlineLevel="1">
      <c r="L883" s="68">
        <f t="shared" si="477"/>
        <v>114</v>
      </c>
      <c r="M883" s="261">
        <v>1132762</v>
      </c>
      <c r="N883" s="261">
        <v>12950</v>
      </c>
      <c r="O883" s="261">
        <v>800696</v>
      </c>
      <c r="P883" s="261">
        <v>10657</v>
      </c>
    </row>
    <row r="884" spans="12:16" hidden="1" outlineLevel="1">
      <c r="L884" s="68">
        <f t="shared" si="477"/>
        <v>115</v>
      </c>
      <c r="M884" s="261">
        <v>56300</v>
      </c>
      <c r="N884" s="261">
        <v>3500</v>
      </c>
      <c r="O884" s="261">
        <v>50143</v>
      </c>
      <c r="P884" s="261">
        <v>1261</v>
      </c>
    </row>
    <row r="885" spans="12:16" hidden="1" outlineLevel="1">
      <c r="L885" s="68">
        <f t="shared" si="477"/>
        <v>116</v>
      </c>
      <c r="M885" s="261">
        <v>30926</v>
      </c>
      <c r="N885" s="261">
        <v>827</v>
      </c>
      <c r="O885" s="261">
        <v>17747</v>
      </c>
      <c r="P885" s="261">
        <v>82</v>
      </c>
    </row>
    <row r="886" spans="12:16" hidden="1" outlineLevel="1">
      <c r="L886" s="68">
        <f t="shared" si="477"/>
        <v>117</v>
      </c>
      <c r="M886" s="261">
        <v>26964</v>
      </c>
      <c r="N886" s="261">
        <v>2269</v>
      </c>
      <c r="O886" s="261">
        <v>16073</v>
      </c>
      <c r="P886" s="261">
        <v>413</v>
      </c>
    </row>
    <row r="887" spans="12:16" hidden="1" outlineLevel="1">
      <c r="L887" s="68">
        <f t="shared" si="477"/>
        <v>118</v>
      </c>
      <c r="M887" s="261">
        <v>20930</v>
      </c>
      <c r="N887" s="261">
        <v>1679</v>
      </c>
      <c r="O887" s="261">
        <v>12030</v>
      </c>
      <c r="P887" s="261">
        <v>111</v>
      </c>
    </row>
    <row r="888" spans="12:16" hidden="1" outlineLevel="1">
      <c r="L888" s="68">
        <f t="shared" si="477"/>
        <v>119</v>
      </c>
      <c r="M888" s="261">
        <v>19719</v>
      </c>
      <c r="N888" s="261">
        <v>2354</v>
      </c>
      <c r="O888" s="261">
        <v>13402</v>
      </c>
      <c r="P888" s="261">
        <v>198</v>
      </c>
    </row>
    <row r="889" spans="12:16" hidden="1" outlineLevel="1">
      <c r="L889" s="68">
        <f t="shared" si="477"/>
        <v>120</v>
      </c>
      <c r="M889" s="261">
        <v>11546</v>
      </c>
      <c r="N889" s="261">
        <v>1679</v>
      </c>
      <c r="O889" s="261">
        <v>8049</v>
      </c>
      <c r="P889" s="261">
        <v>222</v>
      </c>
    </row>
    <row r="890" spans="12:16" hidden="1" outlineLevel="1">
      <c r="L890" s="68">
        <f t="shared" si="477"/>
        <v>121</v>
      </c>
      <c r="M890" s="261">
        <v>20953</v>
      </c>
      <c r="N890" s="261">
        <v>4165</v>
      </c>
      <c r="O890" s="261">
        <v>12843</v>
      </c>
      <c r="P890" s="261">
        <v>1344</v>
      </c>
    </row>
    <row r="891" spans="12:16" hidden="1" outlineLevel="1">
      <c r="L891" s="68">
        <f t="shared" si="477"/>
        <v>122</v>
      </c>
      <c r="M891" s="261">
        <v>12200</v>
      </c>
      <c r="N891" s="261">
        <v>788</v>
      </c>
      <c r="O891" s="261">
        <v>6055</v>
      </c>
      <c r="P891" s="261">
        <v>22</v>
      </c>
    </row>
    <row r="892" spans="12:16" hidden="1" outlineLevel="1">
      <c r="L892" s="68">
        <f t="shared" si="477"/>
        <v>123</v>
      </c>
      <c r="M892" s="261">
        <v>9611</v>
      </c>
      <c r="N892" s="261">
        <v>2241</v>
      </c>
      <c r="O892" s="261">
        <v>5160</v>
      </c>
      <c r="P892" s="261">
        <v>217</v>
      </c>
    </row>
    <row r="893" spans="12:16" hidden="1" outlineLevel="1">
      <c r="L893" s="68">
        <f t="shared" si="477"/>
        <v>124</v>
      </c>
      <c r="M893" s="261">
        <v>8860</v>
      </c>
      <c r="N893" s="261">
        <v>5223</v>
      </c>
      <c r="O893" s="261">
        <v>4470</v>
      </c>
      <c r="P893" s="261">
        <v>374</v>
      </c>
    </row>
    <row r="894" spans="12:16" hidden="1" outlineLevel="1">
      <c r="L894" s="68">
        <f t="shared" si="477"/>
        <v>125</v>
      </c>
      <c r="M894" s="261">
        <v>11592</v>
      </c>
      <c r="N894" s="261">
        <v>1418</v>
      </c>
      <c r="O894" s="261">
        <v>6345</v>
      </c>
      <c r="P894" s="261">
        <v>354</v>
      </c>
    </row>
    <row r="895" spans="12:16" hidden="1" outlineLevel="1">
      <c r="L895" s="68">
        <f t="shared" si="477"/>
        <v>126</v>
      </c>
      <c r="M895" s="261">
        <v>10081</v>
      </c>
      <c r="N895" s="261">
        <v>4640</v>
      </c>
      <c r="O895" s="261">
        <v>4670</v>
      </c>
      <c r="P895" s="261">
        <v>680</v>
      </c>
    </row>
    <row r="896" spans="12:16" hidden="1" outlineLevel="1">
      <c r="L896" s="68">
        <f t="shared" si="477"/>
        <v>127</v>
      </c>
      <c r="M896" s="261">
        <v>11307</v>
      </c>
      <c r="N896" s="261">
        <v>4605</v>
      </c>
      <c r="O896" s="261">
        <v>5526</v>
      </c>
      <c r="P896" s="261">
        <v>715</v>
      </c>
    </row>
    <row r="897" spans="12:16" hidden="1" outlineLevel="1">
      <c r="L897" s="68">
        <f t="shared" si="477"/>
        <v>128</v>
      </c>
      <c r="M897" s="261">
        <v>6709</v>
      </c>
      <c r="N897" s="261">
        <v>10</v>
      </c>
      <c r="O897" s="261">
        <v>3302</v>
      </c>
      <c r="P897" s="261">
        <v>2</v>
      </c>
    </row>
    <row r="898" spans="12:16" hidden="1" outlineLevel="1">
      <c r="L898" s="68">
        <f t="shared" si="477"/>
        <v>129</v>
      </c>
      <c r="M898" s="261">
        <v>5849</v>
      </c>
      <c r="N898" s="261">
        <v>1985</v>
      </c>
      <c r="O898" s="261">
        <v>3570</v>
      </c>
      <c r="P898" s="261">
        <v>533</v>
      </c>
    </row>
    <row r="899" spans="12:16" hidden="1" outlineLevel="1">
      <c r="L899" s="68">
        <f t="shared" si="477"/>
        <v>130</v>
      </c>
      <c r="M899" s="261">
        <v>10825</v>
      </c>
      <c r="N899" s="261">
        <v>3181</v>
      </c>
      <c r="O899" s="261">
        <v>5198</v>
      </c>
      <c r="P899" s="261">
        <v>553</v>
      </c>
    </row>
    <row r="900" spans="12:16" hidden="1" outlineLevel="1">
      <c r="L900" s="68">
        <f t="shared" ref="L900:L963" si="478">L899+1</f>
        <v>131</v>
      </c>
      <c r="M900" s="261">
        <v>9231</v>
      </c>
      <c r="N900" s="261">
        <v>693</v>
      </c>
      <c r="O900" s="261">
        <v>4259</v>
      </c>
      <c r="P900" s="261">
        <v>164</v>
      </c>
    </row>
    <row r="901" spans="12:16" hidden="1" outlineLevel="1">
      <c r="L901" s="68">
        <f t="shared" si="478"/>
        <v>132</v>
      </c>
      <c r="M901" s="261">
        <v>5297</v>
      </c>
      <c r="N901" s="261">
        <v>331</v>
      </c>
      <c r="O901" s="261">
        <v>2423</v>
      </c>
      <c r="P901" s="261">
        <v>67</v>
      </c>
    </row>
    <row r="902" spans="12:16" hidden="1" outlineLevel="1">
      <c r="L902" s="68">
        <f t="shared" si="478"/>
        <v>133</v>
      </c>
      <c r="M902" s="261">
        <v>6232</v>
      </c>
      <c r="N902" s="261">
        <v>916</v>
      </c>
      <c r="O902" s="261">
        <v>3445</v>
      </c>
      <c r="P902" s="261">
        <v>120</v>
      </c>
    </row>
    <row r="903" spans="12:16" hidden="1" outlineLevel="1">
      <c r="L903" s="68">
        <f t="shared" si="478"/>
        <v>134</v>
      </c>
      <c r="M903" s="261">
        <v>8555</v>
      </c>
      <c r="N903" s="261">
        <v>614</v>
      </c>
      <c r="O903" s="261">
        <v>3975</v>
      </c>
      <c r="P903" s="261">
        <v>109</v>
      </c>
    </row>
    <row r="904" spans="12:16" hidden="1" outlineLevel="1">
      <c r="L904" s="68">
        <f t="shared" si="478"/>
        <v>135</v>
      </c>
      <c r="M904" s="261">
        <v>9411</v>
      </c>
      <c r="N904" s="261">
        <v>918</v>
      </c>
      <c r="O904" s="261">
        <v>4951</v>
      </c>
      <c r="P904" s="261">
        <v>108</v>
      </c>
    </row>
    <row r="905" spans="12:16" hidden="1" outlineLevel="1">
      <c r="L905" s="68">
        <f t="shared" si="478"/>
        <v>136</v>
      </c>
      <c r="M905" s="261">
        <v>5854</v>
      </c>
      <c r="N905" s="261">
        <v>2550</v>
      </c>
      <c r="O905" s="261">
        <v>2557</v>
      </c>
      <c r="P905" s="261">
        <v>272</v>
      </c>
    </row>
    <row r="906" spans="12:16" hidden="1" outlineLevel="1">
      <c r="L906" s="68">
        <f t="shared" si="478"/>
        <v>137</v>
      </c>
      <c r="M906" s="261">
        <v>9193</v>
      </c>
      <c r="N906" s="261">
        <v>1512</v>
      </c>
      <c r="O906" s="261">
        <v>3927</v>
      </c>
      <c r="P906" s="261">
        <v>137</v>
      </c>
    </row>
    <row r="907" spans="12:16" hidden="1" outlineLevel="1">
      <c r="L907" s="68">
        <f t="shared" si="478"/>
        <v>138</v>
      </c>
      <c r="M907" s="261">
        <v>6677</v>
      </c>
      <c r="N907" s="261">
        <v>1457</v>
      </c>
      <c r="O907" s="261">
        <v>2586</v>
      </c>
      <c r="P907" s="261">
        <v>166</v>
      </c>
    </row>
    <row r="908" spans="12:16" hidden="1" outlineLevel="1">
      <c r="L908" s="68">
        <f t="shared" si="478"/>
        <v>139</v>
      </c>
      <c r="M908" s="261">
        <v>3850</v>
      </c>
      <c r="N908" s="261">
        <v>507</v>
      </c>
      <c r="O908" s="261">
        <v>1489</v>
      </c>
      <c r="P908" s="261">
        <v>39</v>
      </c>
    </row>
    <row r="909" spans="12:16" hidden="1" outlineLevel="1">
      <c r="L909" s="68">
        <f t="shared" si="478"/>
        <v>140</v>
      </c>
      <c r="M909" s="261">
        <v>7944</v>
      </c>
      <c r="N909" s="261">
        <v>1474</v>
      </c>
      <c r="O909" s="261">
        <v>4447</v>
      </c>
      <c r="P909" s="261">
        <v>114</v>
      </c>
    </row>
    <row r="910" spans="12:16" hidden="1" outlineLevel="1">
      <c r="L910" s="68">
        <f t="shared" si="478"/>
        <v>141</v>
      </c>
      <c r="M910" s="261">
        <v>6026</v>
      </c>
      <c r="N910" s="261">
        <v>3913</v>
      </c>
      <c r="O910" s="261">
        <v>2355</v>
      </c>
      <c r="P910" s="261">
        <v>689</v>
      </c>
    </row>
    <row r="911" spans="12:16" hidden="1" outlineLevel="1">
      <c r="L911" s="68">
        <f t="shared" si="478"/>
        <v>142</v>
      </c>
      <c r="M911" s="261">
        <v>11573</v>
      </c>
      <c r="N911" s="261">
        <v>3135</v>
      </c>
      <c r="O911" s="261">
        <v>5829</v>
      </c>
      <c r="P911" s="261">
        <v>268</v>
      </c>
    </row>
    <row r="912" spans="12:16" hidden="1" outlineLevel="1">
      <c r="L912" s="68">
        <f t="shared" si="478"/>
        <v>143</v>
      </c>
      <c r="M912" s="261">
        <v>7225</v>
      </c>
      <c r="N912" s="261">
        <v>2564</v>
      </c>
      <c r="O912" s="261">
        <v>4643</v>
      </c>
      <c r="P912" s="261">
        <v>835</v>
      </c>
    </row>
    <row r="913" spans="12:16" hidden="1" outlineLevel="1">
      <c r="L913" s="68">
        <f t="shared" si="478"/>
        <v>144</v>
      </c>
      <c r="M913" s="261">
        <v>3376</v>
      </c>
      <c r="N913" s="261">
        <v>1874</v>
      </c>
      <c r="O913" s="261">
        <v>1467</v>
      </c>
      <c r="P913" s="261">
        <v>449</v>
      </c>
    </row>
    <row r="914" spans="12:16" hidden="1" outlineLevel="1">
      <c r="L914" s="68">
        <f t="shared" si="478"/>
        <v>145</v>
      </c>
      <c r="M914" s="261">
        <v>4054</v>
      </c>
      <c r="N914" s="261">
        <v>2336</v>
      </c>
      <c r="O914" s="261">
        <v>2422</v>
      </c>
      <c r="P914" s="261">
        <v>339</v>
      </c>
    </row>
    <row r="915" spans="12:16" hidden="1" outlineLevel="1">
      <c r="L915" s="68">
        <f t="shared" si="478"/>
        <v>146</v>
      </c>
      <c r="M915" s="261">
        <v>6183</v>
      </c>
      <c r="N915" s="261">
        <v>2587</v>
      </c>
      <c r="O915" s="261">
        <v>2939</v>
      </c>
      <c r="P915" s="261">
        <v>152</v>
      </c>
    </row>
    <row r="916" spans="12:16" hidden="1" outlineLevel="1">
      <c r="L916" s="68">
        <f t="shared" si="478"/>
        <v>147</v>
      </c>
      <c r="M916" s="261">
        <v>7179</v>
      </c>
      <c r="N916" s="261">
        <v>1998</v>
      </c>
      <c r="O916" s="261">
        <v>2511</v>
      </c>
      <c r="P916" s="261">
        <v>176</v>
      </c>
    </row>
    <row r="917" spans="12:16" hidden="1" outlineLevel="1">
      <c r="L917" s="68">
        <f t="shared" si="478"/>
        <v>148</v>
      </c>
      <c r="M917" s="261">
        <v>4144</v>
      </c>
      <c r="N917" s="261">
        <v>1043</v>
      </c>
      <c r="O917" s="261">
        <v>1614</v>
      </c>
      <c r="P917" s="261">
        <v>112</v>
      </c>
    </row>
    <row r="918" spans="12:16" hidden="1" outlineLevel="1">
      <c r="L918" s="68">
        <f t="shared" si="478"/>
        <v>149</v>
      </c>
      <c r="M918" s="261">
        <v>4871</v>
      </c>
      <c r="N918" s="261">
        <v>1945</v>
      </c>
      <c r="O918" s="261">
        <v>1839</v>
      </c>
      <c r="P918" s="261">
        <v>353</v>
      </c>
    </row>
    <row r="919" spans="12:16" hidden="1" outlineLevel="1">
      <c r="L919" s="68">
        <f t="shared" si="478"/>
        <v>150</v>
      </c>
      <c r="M919" s="261">
        <v>2477</v>
      </c>
      <c r="N919" s="261">
        <v>1460</v>
      </c>
      <c r="O919" s="261">
        <v>1258</v>
      </c>
      <c r="P919" s="261">
        <v>370</v>
      </c>
    </row>
    <row r="920" spans="12:16" hidden="1" outlineLevel="1">
      <c r="L920" s="68">
        <f t="shared" si="478"/>
        <v>151</v>
      </c>
      <c r="M920" s="261">
        <v>1882</v>
      </c>
      <c r="N920" s="261">
        <v>1324</v>
      </c>
      <c r="O920" s="261">
        <v>545</v>
      </c>
      <c r="P920" s="261">
        <v>153</v>
      </c>
    </row>
    <row r="921" spans="12:16" hidden="1" outlineLevel="1">
      <c r="L921" s="68">
        <f t="shared" si="478"/>
        <v>152</v>
      </c>
      <c r="M921" s="261">
        <v>4708</v>
      </c>
      <c r="N921" s="261">
        <v>3465</v>
      </c>
      <c r="O921" s="261">
        <v>1965</v>
      </c>
      <c r="P921" s="261">
        <v>477</v>
      </c>
    </row>
    <row r="922" spans="12:16" hidden="1" outlineLevel="1">
      <c r="L922" s="68">
        <f t="shared" si="478"/>
        <v>153</v>
      </c>
      <c r="M922" s="261">
        <v>4896</v>
      </c>
      <c r="N922" s="261">
        <v>2167</v>
      </c>
      <c r="O922" s="261">
        <v>1581</v>
      </c>
      <c r="P922" s="261">
        <v>332</v>
      </c>
    </row>
    <row r="923" spans="12:16" hidden="1" outlineLevel="1">
      <c r="L923" s="68">
        <f t="shared" si="478"/>
        <v>154</v>
      </c>
      <c r="M923" s="261">
        <v>63634</v>
      </c>
      <c r="N923" s="261">
        <v>4150</v>
      </c>
      <c r="O923" s="261">
        <v>53801</v>
      </c>
      <c r="P923" s="261">
        <v>2076</v>
      </c>
    </row>
    <row r="924" spans="12:16" hidden="1" outlineLevel="1">
      <c r="L924" s="68">
        <f t="shared" si="478"/>
        <v>155</v>
      </c>
      <c r="M924" s="261">
        <v>18304</v>
      </c>
      <c r="N924" s="261">
        <v>1380</v>
      </c>
      <c r="O924" s="261">
        <v>9879</v>
      </c>
      <c r="P924" s="261">
        <v>586</v>
      </c>
    </row>
    <row r="925" spans="12:16" hidden="1" outlineLevel="1">
      <c r="L925" s="68">
        <f t="shared" si="478"/>
        <v>156</v>
      </c>
      <c r="M925" s="261">
        <v>12688</v>
      </c>
      <c r="N925" s="261">
        <v>5056</v>
      </c>
      <c r="O925" s="261">
        <v>5996</v>
      </c>
      <c r="P925" s="261">
        <v>1005</v>
      </c>
    </row>
    <row r="926" spans="12:16" hidden="1" outlineLevel="1">
      <c r="L926" s="68">
        <f t="shared" si="478"/>
        <v>157</v>
      </c>
      <c r="M926" s="261">
        <v>652</v>
      </c>
      <c r="N926" s="261">
        <v>771</v>
      </c>
      <c r="O926" s="261">
        <v>79</v>
      </c>
      <c r="P926" s="261">
        <v>77</v>
      </c>
    </row>
    <row r="927" spans="12:16" hidden="1" outlineLevel="1">
      <c r="L927" s="68">
        <f t="shared" si="478"/>
        <v>158</v>
      </c>
      <c r="M927" s="261">
        <v>216786</v>
      </c>
      <c r="N927" s="261">
        <v>5435</v>
      </c>
      <c r="O927" s="261">
        <v>104845</v>
      </c>
      <c r="P927" s="261">
        <v>1418</v>
      </c>
    </row>
    <row r="928" spans="12:16" hidden="1" outlineLevel="1">
      <c r="L928" s="68">
        <f t="shared" si="478"/>
        <v>159</v>
      </c>
      <c r="M928" s="261">
        <v>28916</v>
      </c>
      <c r="N928" s="261">
        <v>13319</v>
      </c>
      <c r="O928" s="261">
        <v>12687</v>
      </c>
      <c r="P928" s="261">
        <v>2331</v>
      </c>
    </row>
    <row r="929" spans="12:16" hidden="1" outlineLevel="1">
      <c r="L929" s="68">
        <f t="shared" si="478"/>
        <v>160</v>
      </c>
      <c r="M929" s="261">
        <v>25348</v>
      </c>
      <c r="N929" s="261">
        <v>7373</v>
      </c>
      <c r="O929" s="261">
        <v>12668</v>
      </c>
      <c r="P929" s="261">
        <v>2350</v>
      </c>
    </row>
    <row r="930" spans="12:16" hidden="1" outlineLevel="1">
      <c r="L930" s="68">
        <f t="shared" si="478"/>
        <v>161</v>
      </c>
      <c r="M930" s="261">
        <v>70206</v>
      </c>
      <c r="N930" s="261">
        <v>1267</v>
      </c>
      <c r="O930" s="261">
        <v>43701</v>
      </c>
      <c r="P930" s="261">
        <v>679</v>
      </c>
    </row>
    <row r="931" spans="12:16" hidden="1" outlineLevel="1">
      <c r="L931" s="68">
        <f t="shared" si="478"/>
        <v>162</v>
      </c>
      <c r="M931" s="261">
        <v>160096</v>
      </c>
      <c r="N931" s="261">
        <v>5344</v>
      </c>
      <c r="O931" s="261">
        <v>119112</v>
      </c>
      <c r="P931" s="261">
        <v>1630</v>
      </c>
    </row>
    <row r="932" spans="12:16" hidden="1" outlineLevel="1">
      <c r="L932" s="68">
        <f t="shared" si="478"/>
        <v>163</v>
      </c>
      <c r="M932" s="261">
        <v>2182</v>
      </c>
      <c r="N932" s="261">
        <v>462</v>
      </c>
      <c r="O932" s="261">
        <v>921</v>
      </c>
      <c r="P932" s="261">
        <v>149</v>
      </c>
    </row>
    <row r="933" spans="12:16" hidden="1" outlineLevel="1">
      <c r="L933" s="68">
        <f t="shared" si="478"/>
        <v>164</v>
      </c>
      <c r="M933" s="261">
        <v>16439</v>
      </c>
      <c r="N933" s="261">
        <v>1215</v>
      </c>
      <c r="O933" s="261">
        <v>10067</v>
      </c>
      <c r="P933" s="261">
        <v>749</v>
      </c>
    </row>
    <row r="934" spans="12:16" hidden="1" outlineLevel="1">
      <c r="L934" s="68">
        <f t="shared" si="478"/>
        <v>165</v>
      </c>
      <c r="M934" s="261">
        <v>17310</v>
      </c>
      <c r="N934" s="261">
        <v>958</v>
      </c>
      <c r="O934" s="261">
        <v>9815</v>
      </c>
      <c r="P934" s="261">
        <v>427</v>
      </c>
    </row>
    <row r="935" spans="12:16" hidden="1" outlineLevel="1">
      <c r="L935" s="68">
        <f t="shared" si="478"/>
        <v>166</v>
      </c>
      <c r="M935" s="261">
        <v>6940</v>
      </c>
      <c r="N935" s="261">
        <v>1993</v>
      </c>
      <c r="O935" s="261">
        <v>4159</v>
      </c>
      <c r="P935" s="261">
        <v>435</v>
      </c>
    </row>
    <row r="936" spans="12:16" hidden="1" outlineLevel="1">
      <c r="L936" s="68">
        <f t="shared" si="478"/>
        <v>167</v>
      </c>
      <c r="M936" s="261">
        <v>24385</v>
      </c>
      <c r="N936" s="261">
        <v>7698</v>
      </c>
      <c r="O936" s="261">
        <v>11687</v>
      </c>
      <c r="P936" s="261">
        <v>2627</v>
      </c>
    </row>
    <row r="937" spans="12:16" hidden="1" outlineLevel="1">
      <c r="L937" s="68">
        <f t="shared" si="478"/>
        <v>168</v>
      </c>
      <c r="M937" s="261">
        <v>3549</v>
      </c>
      <c r="N937" s="261">
        <v>815</v>
      </c>
      <c r="O937" s="261">
        <v>2507</v>
      </c>
      <c r="P937" s="261">
        <v>359</v>
      </c>
    </row>
    <row r="938" spans="12:16" hidden="1" outlineLevel="1">
      <c r="L938" s="68">
        <f t="shared" si="478"/>
        <v>169</v>
      </c>
      <c r="M938" s="261">
        <v>7357</v>
      </c>
      <c r="N938" s="261">
        <v>2002</v>
      </c>
      <c r="O938" s="261">
        <v>3927</v>
      </c>
      <c r="P938" s="261">
        <v>530</v>
      </c>
    </row>
    <row r="939" spans="12:16" hidden="1" outlineLevel="1">
      <c r="L939" s="68">
        <f t="shared" si="478"/>
        <v>170</v>
      </c>
      <c r="M939" s="261">
        <v>3229</v>
      </c>
      <c r="N939" s="261">
        <v>1551</v>
      </c>
      <c r="O939" s="261">
        <v>1824</v>
      </c>
      <c r="P939" s="261">
        <v>372</v>
      </c>
    </row>
    <row r="940" spans="12:16" hidden="1" outlineLevel="1">
      <c r="L940" s="68">
        <f t="shared" si="478"/>
        <v>171</v>
      </c>
      <c r="M940" s="261">
        <v>20469</v>
      </c>
      <c r="N940" s="261">
        <v>2294</v>
      </c>
      <c r="O940" s="261">
        <v>10664</v>
      </c>
      <c r="P940" s="261">
        <v>842</v>
      </c>
    </row>
    <row r="941" spans="12:16" hidden="1" outlineLevel="1">
      <c r="L941" s="68">
        <f t="shared" si="478"/>
        <v>172</v>
      </c>
      <c r="M941" s="261">
        <v>1181</v>
      </c>
      <c r="N941" s="261">
        <v>1672</v>
      </c>
      <c r="O941" s="261">
        <v>587</v>
      </c>
      <c r="P941" s="261">
        <v>319</v>
      </c>
    </row>
    <row r="942" spans="12:16" hidden="1" outlineLevel="1">
      <c r="L942" s="68">
        <f t="shared" si="478"/>
        <v>173</v>
      </c>
      <c r="M942" s="261">
        <v>4460</v>
      </c>
      <c r="N942" s="261">
        <v>1117</v>
      </c>
      <c r="O942" s="261">
        <v>2279</v>
      </c>
      <c r="P942" s="261">
        <v>294</v>
      </c>
    </row>
    <row r="943" spans="12:16" hidden="1" outlineLevel="1">
      <c r="L943" s="68">
        <f t="shared" si="478"/>
        <v>174</v>
      </c>
      <c r="M943" s="261">
        <v>1712</v>
      </c>
      <c r="N943" s="261">
        <v>2570</v>
      </c>
      <c r="O943" s="261">
        <v>834</v>
      </c>
      <c r="P943" s="261">
        <v>467</v>
      </c>
    </row>
    <row r="944" spans="12:16" hidden="1" outlineLevel="1">
      <c r="L944" s="68">
        <f t="shared" si="478"/>
        <v>175</v>
      </c>
      <c r="M944" s="261">
        <v>4147</v>
      </c>
      <c r="N944" s="261">
        <v>7074</v>
      </c>
      <c r="O944" s="261">
        <v>1398</v>
      </c>
      <c r="P944" s="261">
        <v>1066</v>
      </c>
    </row>
    <row r="945" spans="12:16" hidden="1" outlineLevel="1">
      <c r="L945" s="68">
        <f t="shared" si="478"/>
        <v>176</v>
      </c>
      <c r="M945" s="261">
        <v>430</v>
      </c>
      <c r="N945" s="261">
        <v>1873</v>
      </c>
      <c r="O945" s="261">
        <v>101</v>
      </c>
      <c r="P945" s="261">
        <v>314</v>
      </c>
    </row>
    <row r="946" spans="12:16" hidden="1" outlineLevel="1">
      <c r="L946" s="68">
        <f t="shared" si="478"/>
        <v>177</v>
      </c>
      <c r="M946" s="261">
        <v>203439</v>
      </c>
      <c r="N946" s="261">
        <v>2572</v>
      </c>
      <c r="O946" s="261">
        <v>133670</v>
      </c>
      <c r="P946" s="261">
        <v>648</v>
      </c>
    </row>
    <row r="947" spans="12:16" hidden="1" outlineLevel="1">
      <c r="L947" s="68">
        <f t="shared" si="478"/>
        <v>178</v>
      </c>
      <c r="M947" s="261">
        <v>161876</v>
      </c>
      <c r="N947" s="261">
        <v>9781</v>
      </c>
      <c r="O947" s="261">
        <v>118286</v>
      </c>
      <c r="P947" s="261">
        <v>5267</v>
      </c>
    </row>
    <row r="948" spans="12:16" hidden="1" outlineLevel="1">
      <c r="L948" s="68">
        <f t="shared" si="478"/>
        <v>179</v>
      </c>
      <c r="M948" s="261">
        <v>49530</v>
      </c>
      <c r="N948" s="261">
        <v>1334</v>
      </c>
      <c r="O948" s="261">
        <v>30488</v>
      </c>
      <c r="P948" s="261">
        <v>178</v>
      </c>
    </row>
    <row r="949" spans="12:16" hidden="1" outlineLevel="1">
      <c r="L949" s="68">
        <f t="shared" si="478"/>
        <v>180</v>
      </c>
      <c r="M949" s="261">
        <v>45818</v>
      </c>
      <c r="N949" s="261">
        <v>2960</v>
      </c>
      <c r="O949" s="261">
        <v>22897</v>
      </c>
      <c r="P949" s="261">
        <v>626</v>
      </c>
    </row>
    <row r="950" spans="12:16" hidden="1" outlineLevel="1">
      <c r="L950" s="68">
        <f t="shared" si="478"/>
        <v>181</v>
      </c>
      <c r="M950" s="261">
        <v>20419</v>
      </c>
      <c r="N950" s="261">
        <v>1944</v>
      </c>
      <c r="O950" s="261">
        <v>10150</v>
      </c>
      <c r="P950" s="261">
        <v>190</v>
      </c>
    </row>
    <row r="951" spans="12:16" hidden="1" outlineLevel="1">
      <c r="L951" s="68">
        <f t="shared" si="478"/>
        <v>182</v>
      </c>
      <c r="M951" s="261">
        <v>24161</v>
      </c>
      <c r="N951" s="261">
        <v>2541</v>
      </c>
      <c r="O951" s="261">
        <v>11396</v>
      </c>
      <c r="P951" s="261">
        <v>513</v>
      </c>
    </row>
    <row r="952" spans="12:16" hidden="1" outlineLevel="1">
      <c r="L952" s="68">
        <f t="shared" si="478"/>
        <v>183</v>
      </c>
      <c r="M952" s="261">
        <v>25733</v>
      </c>
      <c r="N952" s="261">
        <v>945</v>
      </c>
      <c r="O952" s="261">
        <v>20750</v>
      </c>
      <c r="P952" s="261">
        <v>269</v>
      </c>
    </row>
    <row r="953" spans="12:16" hidden="1" outlineLevel="1">
      <c r="L953" s="68">
        <f t="shared" si="478"/>
        <v>184</v>
      </c>
      <c r="M953" s="261">
        <v>15396</v>
      </c>
      <c r="N953" s="261">
        <v>3111</v>
      </c>
      <c r="O953" s="261">
        <v>7956</v>
      </c>
      <c r="P953" s="261">
        <v>326</v>
      </c>
    </row>
    <row r="954" spans="12:16" hidden="1" outlineLevel="1">
      <c r="L954" s="68">
        <f t="shared" si="478"/>
        <v>185</v>
      </c>
      <c r="M954" s="261">
        <v>15484</v>
      </c>
      <c r="N954" s="261">
        <v>759</v>
      </c>
      <c r="O954" s="261">
        <v>8216</v>
      </c>
      <c r="P954" s="261">
        <v>116</v>
      </c>
    </row>
    <row r="955" spans="12:16" hidden="1" outlineLevel="1">
      <c r="L955" s="68">
        <f t="shared" si="478"/>
        <v>186</v>
      </c>
      <c r="M955" s="261">
        <v>10980</v>
      </c>
      <c r="N955" s="261">
        <v>1896</v>
      </c>
      <c r="O955" s="261">
        <v>5022</v>
      </c>
      <c r="P955" s="261">
        <v>193</v>
      </c>
    </row>
    <row r="956" spans="12:16" hidden="1" outlineLevel="1">
      <c r="L956" s="68">
        <f t="shared" si="478"/>
        <v>187</v>
      </c>
      <c r="M956" s="261">
        <v>18948</v>
      </c>
      <c r="N956" s="261">
        <v>5227</v>
      </c>
      <c r="O956" s="261">
        <v>5796</v>
      </c>
      <c r="P956" s="261">
        <v>468</v>
      </c>
    </row>
    <row r="957" spans="12:16" hidden="1" outlineLevel="1">
      <c r="L957" s="68">
        <f t="shared" si="478"/>
        <v>188</v>
      </c>
      <c r="M957" s="261">
        <v>13337</v>
      </c>
      <c r="N957" s="261">
        <v>5190</v>
      </c>
      <c r="O957" s="261">
        <v>7085</v>
      </c>
      <c r="P957" s="261">
        <v>812</v>
      </c>
    </row>
    <row r="958" spans="12:16" hidden="1" outlineLevel="1">
      <c r="L958" s="68">
        <f t="shared" si="478"/>
        <v>189</v>
      </c>
      <c r="M958" s="261">
        <v>17503</v>
      </c>
      <c r="N958" s="261">
        <v>2692</v>
      </c>
      <c r="O958" s="261">
        <v>6401</v>
      </c>
      <c r="P958" s="261">
        <v>326</v>
      </c>
    </row>
    <row r="959" spans="12:16" hidden="1" outlineLevel="1">
      <c r="L959" s="68">
        <f t="shared" si="478"/>
        <v>190</v>
      </c>
      <c r="M959" s="261">
        <v>8430</v>
      </c>
      <c r="N959" s="261">
        <v>6846</v>
      </c>
      <c r="O959" s="261">
        <v>2789</v>
      </c>
      <c r="P959" s="261">
        <v>275</v>
      </c>
    </row>
    <row r="960" spans="12:16" hidden="1" outlineLevel="1">
      <c r="L960" s="68">
        <f t="shared" si="478"/>
        <v>191</v>
      </c>
      <c r="M960" s="261">
        <v>5916</v>
      </c>
      <c r="N960" s="261">
        <v>1594</v>
      </c>
      <c r="O960" s="261">
        <v>2157</v>
      </c>
      <c r="P960" s="261">
        <v>138</v>
      </c>
    </row>
    <row r="961" spans="12:16" hidden="1" outlineLevel="1">
      <c r="L961" s="68">
        <f t="shared" si="478"/>
        <v>192</v>
      </c>
      <c r="M961" s="261">
        <v>6053</v>
      </c>
      <c r="N961" s="261">
        <v>2346</v>
      </c>
      <c r="O961" s="261">
        <v>2447</v>
      </c>
      <c r="P961" s="261">
        <v>83</v>
      </c>
    </row>
    <row r="962" spans="12:16" hidden="1" outlineLevel="1">
      <c r="L962" s="68">
        <f t="shared" si="478"/>
        <v>193</v>
      </c>
      <c r="M962" s="261">
        <v>6697</v>
      </c>
      <c r="N962" s="261">
        <v>3154</v>
      </c>
      <c r="O962" s="261">
        <v>2295</v>
      </c>
      <c r="P962" s="261">
        <v>147</v>
      </c>
    </row>
    <row r="963" spans="12:16" hidden="1" outlineLevel="1">
      <c r="L963" s="68">
        <f t="shared" si="478"/>
        <v>194</v>
      </c>
      <c r="M963" s="261">
        <v>3998</v>
      </c>
      <c r="N963" s="261">
        <v>1835</v>
      </c>
      <c r="O963" s="261">
        <v>1961</v>
      </c>
      <c r="P963" s="261">
        <v>230</v>
      </c>
    </row>
    <row r="964" spans="12:16" hidden="1" outlineLevel="1">
      <c r="L964" s="68">
        <f t="shared" ref="L964:L1027" si="479">L963+1</f>
        <v>195</v>
      </c>
      <c r="M964" s="261">
        <v>3522</v>
      </c>
      <c r="N964" s="261">
        <v>239</v>
      </c>
      <c r="O964" s="261">
        <v>1398</v>
      </c>
      <c r="P964" s="261">
        <v>6</v>
      </c>
    </row>
    <row r="965" spans="12:16" hidden="1" outlineLevel="1">
      <c r="L965" s="68">
        <f t="shared" si="479"/>
        <v>196</v>
      </c>
      <c r="M965" s="261">
        <v>5671</v>
      </c>
      <c r="N965" s="261">
        <v>2512</v>
      </c>
      <c r="O965" s="261">
        <v>1960</v>
      </c>
      <c r="P965" s="261">
        <v>194</v>
      </c>
    </row>
    <row r="966" spans="12:16" hidden="1" outlineLevel="1">
      <c r="L966" s="68">
        <f t="shared" si="479"/>
        <v>197</v>
      </c>
      <c r="M966" s="261">
        <v>6887</v>
      </c>
      <c r="N966" s="261">
        <v>3052</v>
      </c>
      <c r="O966" s="261">
        <v>2790</v>
      </c>
      <c r="P966" s="261">
        <v>169</v>
      </c>
    </row>
    <row r="967" spans="12:16" hidden="1" outlineLevel="1">
      <c r="L967" s="68">
        <f t="shared" si="479"/>
        <v>198</v>
      </c>
      <c r="M967" s="261">
        <v>6818</v>
      </c>
      <c r="N967" s="261">
        <v>4703</v>
      </c>
      <c r="O967" s="261">
        <v>2086</v>
      </c>
      <c r="P967" s="261">
        <v>454</v>
      </c>
    </row>
    <row r="968" spans="12:16" hidden="1" outlineLevel="1">
      <c r="L968" s="68">
        <f t="shared" si="479"/>
        <v>199</v>
      </c>
      <c r="M968" s="261">
        <v>8123</v>
      </c>
      <c r="N968" s="261">
        <v>2593</v>
      </c>
      <c r="O968" s="261">
        <v>3098</v>
      </c>
      <c r="P968" s="261">
        <v>208</v>
      </c>
    </row>
    <row r="969" spans="12:16" hidden="1" outlineLevel="1">
      <c r="L969" s="68">
        <f t="shared" si="479"/>
        <v>200</v>
      </c>
      <c r="M969" s="261">
        <v>3468</v>
      </c>
      <c r="N969" s="261">
        <v>469</v>
      </c>
      <c r="O969" s="261">
        <v>1264</v>
      </c>
      <c r="P969" s="261">
        <v>31</v>
      </c>
    </row>
    <row r="970" spans="12:16" hidden="1" outlineLevel="1">
      <c r="L970" s="68">
        <f t="shared" si="479"/>
        <v>201</v>
      </c>
      <c r="M970" s="261">
        <v>4504</v>
      </c>
      <c r="N970" s="261">
        <v>1517</v>
      </c>
      <c r="O970" s="261">
        <v>1788</v>
      </c>
      <c r="P970" s="261">
        <v>135</v>
      </c>
    </row>
    <row r="971" spans="12:16" hidden="1" outlineLevel="1">
      <c r="L971" s="68">
        <f t="shared" si="479"/>
        <v>202</v>
      </c>
      <c r="M971" s="261">
        <v>6810</v>
      </c>
      <c r="N971" s="261">
        <v>6777</v>
      </c>
      <c r="O971" s="261">
        <v>1698</v>
      </c>
      <c r="P971" s="261">
        <v>353</v>
      </c>
    </row>
    <row r="972" spans="12:16" hidden="1" outlineLevel="1">
      <c r="L972" s="68">
        <f t="shared" si="479"/>
        <v>203</v>
      </c>
      <c r="M972" s="261">
        <v>3273</v>
      </c>
      <c r="N972" s="261">
        <v>665</v>
      </c>
      <c r="O972" s="261">
        <v>1416</v>
      </c>
      <c r="P972" s="261">
        <v>26</v>
      </c>
    </row>
    <row r="973" spans="12:16" hidden="1" outlineLevel="1">
      <c r="L973" s="68">
        <f t="shared" si="479"/>
        <v>204</v>
      </c>
      <c r="M973" s="261">
        <v>5458</v>
      </c>
      <c r="N973" s="261">
        <v>2617</v>
      </c>
      <c r="O973" s="261">
        <v>1709</v>
      </c>
      <c r="P973" s="261">
        <v>174</v>
      </c>
    </row>
    <row r="974" spans="12:16" hidden="1" outlineLevel="1">
      <c r="L974" s="68">
        <f t="shared" si="479"/>
        <v>205</v>
      </c>
      <c r="M974" s="261">
        <v>7093</v>
      </c>
      <c r="N974" s="261">
        <v>1046</v>
      </c>
      <c r="O974" s="261">
        <v>2397</v>
      </c>
      <c r="P974" s="261">
        <v>123</v>
      </c>
    </row>
    <row r="975" spans="12:16" hidden="1" outlineLevel="1">
      <c r="L975" s="68">
        <f t="shared" si="479"/>
        <v>206</v>
      </c>
      <c r="M975" s="261">
        <v>5277</v>
      </c>
      <c r="N975" s="261">
        <v>1736</v>
      </c>
      <c r="O975" s="261">
        <v>1586</v>
      </c>
      <c r="P975" s="261">
        <v>136</v>
      </c>
    </row>
    <row r="976" spans="12:16" hidden="1" outlineLevel="1">
      <c r="L976" s="68">
        <f t="shared" si="479"/>
        <v>207</v>
      </c>
      <c r="M976" s="261">
        <v>5436</v>
      </c>
      <c r="N976" s="261">
        <v>2928</v>
      </c>
      <c r="O976" s="261">
        <v>1198</v>
      </c>
      <c r="P976" s="261">
        <v>114</v>
      </c>
    </row>
    <row r="977" spans="12:16" hidden="1" outlineLevel="1">
      <c r="L977" s="68">
        <f t="shared" si="479"/>
        <v>208</v>
      </c>
      <c r="M977" s="261">
        <v>7019</v>
      </c>
      <c r="N977" s="261">
        <v>5701</v>
      </c>
      <c r="O977" s="261">
        <v>2163</v>
      </c>
      <c r="P977" s="261">
        <v>490</v>
      </c>
    </row>
    <row r="978" spans="12:16" hidden="1" outlineLevel="1">
      <c r="L978" s="68">
        <f t="shared" si="479"/>
        <v>209</v>
      </c>
      <c r="M978" s="261">
        <v>1956</v>
      </c>
      <c r="N978" s="261">
        <v>3866</v>
      </c>
      <c r="O978" s="261">
        <v>609</v>
      </c>
      <c r="P978" s="261">
        <v>278</v>
      </c>
    </row>
    <row r="979" spans="12:16" hidden="1" outlineLevel="1">
      <c r="L979" s="68">
        <f t="shared" si="479"/>
        <v>210</v>
      </c>
      <c r="M979" s="261">
        <v>215034</v>
      </c>
      <c r="N979" s="261">
        <v>5175</v>
      </c>
      <c r="O979" s="261">
        <v>147901</v>
      </c>
      <c r="P979" s="261">
        <v>2760</v>
      </c>
    </row>
    <row r="980" spans="12:16" hidden="1" outlineLevel="1">
      <c r="L980" s="68">
        <f t="shared" si="479"/>
        <v>211</v>
      </c>
      <c r="M980" s="261">
        <v>76777</v>
      </c>
      <c r="N980" s="261">
        <v>9595</v>
      </c>
      <c r="O980" s="261">
        <v>40162</v>
      </c>
      <c r="P980" s="261">
        <v>2775</v>
      </c>
    </row>
    <row r="981" spans="12:16" hidden="1" outlineLevel="1">
      <c r="L981" s="68">
        <f t="shared" si="479"/>
        <v>212</v>
      </c>
      <c r="M981" s="261">
        <v>33957</v>
      </c>
      <c r="N981" s="261">
        <v>4470</v>
      </c>
      <c r="O981" s="261">
        <v>16000</v>
      </c>
      <c r="P981" s="261">
        <v>1082</v>
      </c>
    </row>
    <row r="982" spans="12:16" hidden="1" outlineLevel="1">
      <c r="L982" s="68">
        <f t="shared" si="479"/>
        <v>213</v>
      </c>
      <c r="M982" s="261">
        <v>7510</v>
      </c>
      <c r="N982" s="261">
        <v>3527</v>
      </c>
      <c r="O982" s="261">
        <v>4155</v>
      </c>
      <c r="P982" s="261">
        <v>1281</v>
      </c>
    </row>
    <row r="983" spans="12:16" hidden="1" outlineLevel="1">
      <c r="L983" s="68">
        <f t="shared" si="479"/>
        <v>214</v>
      </c>
      <c r="M983" s="261">
        <v>11764</v>
      </c>
      <c r="N983" s="261">
        <v>4574</v>
      </c>
      <c r="O983" s="261">
        <v>5044</v>
      </c>
      <c r="P983" s="261">
        <v>927</v>
      </c>
    </row>
    <row r="984" spans="12:16" hidden="1" outlineLevel="1">
      <c r="L984" s="68">
        <f t="shared" si="479"/>
        <v>215</v>
      </c>
      <c r="M984" s="261">
        <v>6631</v>
      </c>
      <c r="N984" s="261">
        <v>2384</v>
      </c>
      <c r="O984" s="261">
        <v>2208</v>
      </c>
      <c r="P984" s="261">
        <v>504</v>
      </c>
    </row>
    <row r="985" spans="12:16" hidden="1" outlineLevel="1">
      <c r="L985" s="68">
        <f t="shared" si="479"/>
        <v>216</v>
      </c>
      <c r="M985" s="261">
        <v>14501</v>
      </c>
      <c r="N985" s="261">
        <v>2975</v>
      </c>
      <c r="O985" s="261">
        <v>4750</v>
      </c>
      <c r="P985" s="261">
        <v>531</v>
      </c>
    </row>
    <row r="986" spans="12:16" hidden="1" outlineLevel="1">
      <c r="L986" s="68">
        <f t="shared" si="479"/>
        <v>217</v>
      </c>
      <c r="M986" s="261">
        <v>2828</v>
      </c>
      <c r="N986" s="261">
        <v>1210</v>
      </c>
      <c r="O986" s="261">
        <v>794</v>
      </c>
      <c r="P986" s="261">
        <v>296</v>
      </c>
    </row>
    <row r="987" spans="12:16" hidden="1" outlineLevel="1">
      <c r="L987" s="68">
        <f t="shared" si="479"/>
        <v>218</v>
      </c>
      <c r="M987" s="261">
        <v>95989</v>
      </c>
      <c r="N987" s="261">
        <v>5362</v>
      </c>
      <c r="O987" s="261">
        <v>77003</v>
      </c>
      <c r="P987" s="261">
        <v>1296</v>
      </c>
    </row>
    <row r="988" spans="12:16" hidden="1" outlineLevel="1">
      <c r="L988" s="68">
        <f t="shared" si="479"/>
        <v>219</v>
      </c>
      <c r="M988" s="261">
        <v>9567</v>
      </c>
      <c r="N988" s="261">
        <v>5540</v>
      </c>
      <c r="O988" s="261">
        <v>3635</v>
      </c>
      <c r="P988" s="261">
        <v>382</v>
      </c>
    </row>
    <row r="989" spans="12:16" hidden="1" outlineLevel="1">
      <c r="L989" s="68">
        <f t="shared" si="479"/>
        <v>220</v>
      </c>
      <c r="M989" s="261">
        <v>9726</v>
      </c>
      <c r="N989" s="261">
        <v>5425</v>
      </c>
      <c r="O989" s="261">
        <v>3929</v>
      </c>
      <c r="P989" s="261">
        <v>574</v>
      </c>
    </row>
    <row r="990" spans="12:16" hidden="1" outlineLevel="1">
      <c r="L990" s="68">
        <f t="shared" si="479"/>
        <v>221</v>
      </c>
      <c r="M990" s="261">
        <v>4198</v>
      </c>
      <c r="N990" s="261">
        <v>1259</v>
      </c>
      <c r="O990" s="261">
        <v>2383</v>
      </c>
      <c r="P990" s="261">
        <v>187</v>
      </c>
    </row>
    <row r="991" spans="12:16" hidden="1" outlineLevel="1">
      <c r="L991" s="68">
        <f t="shared" si="479"/>
        <v>222</v>
      </c>
      <c r="M991" s="261">
        <v>10211</v>
      </c>
      <c r="N991" s="261">
        <v>3086</v>
      </c>
      <c r="O991" s="261">
        <v>4608</v>
      </c>
      <c r="P991" s="261">
        <v>487</v>
      </c>
    </row>
    <row r="992" spans="12:16" hidden="1" outlineLevel="1">
      <c r="L992" s="68">
        <f t="shared" si="479"/>
        <v>223</v>
      </c>
      <c r="M992" s="261">
        <v>5040</v>
      </c>
      <c r="N992" s="261">
        <v>2778</v>
      </c>
      <c r="O992" s="261">
        <v>1622</v>
      </c>
      <c r="P992" s="261">
        <v>245</v>
      </c>
    </row>
    <row r="993" spans="12:16" hidden="1" outlineLevel="1">
      <c r="L993" s="68">
        <f t="shared" si="479"/>
        <v>224</v>
      </c>
      <c r="M993" s="261">
        <v>16083</v>
      </c>
      <c r="N993" s="261">
        <v>7798</v>
      </c>
      <c r="O993" s="261">
        <v>7533</v>
      </c>
      <c r="P993" s="261">
        <v>1248</v>
      </c>
    </row>
    <row r="994" spans="12:16" hidden="1" outlineLevel="1">
      <c r="L994" s="68">
        <f t="shared" si="479"/>
        <v>225</v>
      </c>
      <c r="M994" s="261">
        <v>14803</v>
      </c>
      <c r="N994" s="261">
        <v>2725</v>
      </c>
      <c r="O994" s="261">
        <v>13526</v>
      </c>
      <c r="P994" s="261">
        <v>2402</v>
      </c>
    </row>
    <row r="995" spans="12:16" hidden="1" outlineLevel="1">
      <c r="L995" s="68">
        <f t="shared" si="479"/>
        <v>226</v>
      </c>
      <c r="M995" s="261">
        <v>1071209</v>
      </c>
      <c r="N995" s="261">
        <v>1939</v>
      </c>
      <c r="O995" s="261">
        <v>774813</v>
      </c>
      <c r="P995" s="261">
        <v>890</v>
      </c>
    </row>
    <row r="996" spans="12:16" hidden="1" outlineLevel="1">
      <c r="L996" s="68">
        <f t="shared" si="479"/>
        <v>227</v>
      </c>
      <c r="M996" s="261">
        <v>12754</v>
      </c>
      <c r="N996" s="261">
        <v>653</v>
      </c>
      <c r="O996" s="261">
        <v>9194</v>
      </c>
      <c r="P996" s="261">
        <v>167</v>
      </c>
    </row>
    <row r="997" spans="12:16" hidden="1" outlineLevel="1">
      <c r="L997" s="68">
        <f t="shared" si="479"/>
        <v>228</v>
      </c>
      <c r="M997" s="261">
        <v>8778</v>
      </c>
      <c r="N997" s="261">
        <v>212</v>
      </c>
      <c r="O997" s="261">
        <v>4865</v>
      </c>
      <c r="P997" s="261">
        <v>29</v>
      </c>
    </row>
    <row r="998" spans="12:16" hidden="1" outlineLevel="1">
      <c r="L998" s="68">
        <f t="shared" si="479"/>
        <v>229</v>
      </c>
      <c r="M998" s="261">
        <v>12575</v>
      </c>
      <c r="N998" s="261">
        <v>636</v>
      </c>
      <c r="O998" s="261">
        <v>10326</v>
      </c>
      <c r="P998" s="261">
        <v>269</v>
      </c>
    </row>
    <row r="999" spans="12:16" hidden="1" outlineLevel="1">
      <c r="L999" s="68">
        <f t="shared" si="479"/>
        <v>230</v>
      </c>
      <c r="M999" s="261">
        <v>17533</v>
      </c>
      <c r="N999" s="261">
        <v>2474</v>
      </c>
      <c r="O999" s="261">
        <v>13261</v>
      </c>
      <c r="P999" s="261">
        <v>685</v>
      </c>
    </row>
    <row r="1000" spans="12:16" hidden="1" outlineLevel="1">
      <c r="L1000" s="68">
        <f t="shared" si="479"/>
        <v>231</v>
      </c>
      <c r="M1000" s="261">
        <v>3996</v>
      </c>
      <c r="N1000" s="261">
        <v>302</v>
      </c>
      <c r="O1000" s="261">
        <v>1955</v>
      </c>
      <c r="P1000" s="261">
        <v>121</v>
      </c>
    </row>
    <row r="1001" spans="12:16" hidden="1" outlineLevel="1">
      <c r="L1001" s="68">
        <f t="shared" si="479"/>
        <v>232</v>
      </c>
      <c r="M1001" s="261">
        <v>1547</v>
      </c>
      <c r="N1001" s="261">
        <v>1744</v>
      </c>
      <c r="O1001" s="261">
        <v>906</v>
      </c>
      <c r="P1001" s="261">
        <v>632</v>
      </c>
    </row>
    <row r="1002" spans="12:16" hidden="1" outlineLevel="1">
      <c r="L1002" s="68">
        <f t="shared" si="479"/>
        <v>233</v>
      </c>
      <c r="M1002" s="261">
        <v>2846</v>
      </c>
      <c r="N1002" s="261">
        <v>980</v>
      </c>
      <c r="O1002" s="261">
        <v>1770</v>
      </c>
      <c r="P1002" s="261">
        <v>271</v>
      </c>
    </row>
    <row r="1003" spans="12:16" hidden="1" outlineLevel="1">
      <c r="L1003" s="68">
        <f t="shared" si="479"/>
        <v>234</v>
      </c>
      <c r="M1003" s="261">
        <v>6161</v>
      </c>
      <c r="N1003" s="261">
        <v>263</v>
      </c>
      <c r="O1003" s="261">
        <v>3825</v>
      </c>
      <c r="P1003" s="261">
        <v>36</v>
      </c>
    </row>
    <row r="1004" spans="12:16" hidden="1" outlineLevel="1">
      <c r="L1004" s="68">
        <f t="shared" si="479"/>
        <v>235</v>
      </c>
      <c r="M1004" s="261">
        <v>6778</v>
      </c>
      <c r="N1004" s="261">
        <v>1169</v>
      </c>
      <c r="O1004" s="261">
        <v>4299</v>
      </c>
      <c r="P1004" s="261">
        <v>601</v>
      </c>
    </row>
    <row r="1005" spans="12:16" hidden="1" outlineLevel="1">
      <c r="L1005" s="68">
        <f t="shared" si="479"/>
        <v>236</v>
      </c>
      <c r="M1005" s="261">
        <v>125742</v>
      </c>
      <c r="N1005" s="261">
        <v>24938</v>
      </c>
      <c r="O1005" s="261">
        <v>85700</v>
      </c>
      <c r="P1005" s="261">
        <v>4849</v>
      </c>
    </row>
    <row r="1006" spans="12:16" hidden="1" outlineLevel="1">
      <c r="L1006" s="68">
        <f t="shared" si="479"/>
        <v>237</v>
      </c>
      <c r="M1006" s="261">
        <v>1636</v>
      </c>
      <c r="N1006" s="261">
        <v>1468</v>
      </c>
      <c r="O1006" s="261">
        <v>503</v>
      </c>
      <c r="P1006" s="261">
        <v>225</v>
      </c>
    </row>
    <row r="1007" spans="12:16" hidden="1" outlineLevel="1">
      <c r="L1007" s="68">
        <f t="shared" si="479"/>
        <v>238</v>
      </c>
      <c r="M1007" s="261">
        <v>16638</v>
      </c>
      <c r="N1007" s="261">
        <v>4205</v>
      </c>
      <c r="O1007" s="261">
        <v>11688</v>
      </c>
      <c r="P1007" s="261">
        <v>440</v>
      </c>
    </row>
    <row r="1008" spans="12:16" hidden="1" outlineLevel="1">
      <c r="L1008" s="68">
        <f t="shared" si="479"/>
        <v>239</v>
      </c>
      <c r="M1008" s="261">
        <v>17425</v>
      </c>
      <c r="N1008" s="261">
        <v>17362</v>
      </c>
      <c r="O1008" s="261">
        <v>9787</v>
      </c>
      <c r="P1008" s="261">
        <v>1723</v>
      </c>
    </row>
    <row r="1009" spans="12:16" hidden="1" outlineLevel="1">
      <c r="L1009" s="68">
        <f t="shared" si="479"/>
        <v>240</v>
      </c>
      <c r="M1009" s="261">
        <v>30136</v>
      </c>
      <c r="N1009" s="261">
        <v>1462</v>
      </c>
      <c r="O1009" s="261">
        <v>19213</v>
      </c>
      <c r="P1009" s="261">
        <v>563</v>
      </c>
    </row>
    <row r="1010" spans="12:16" hidden="1" outlineLevel="1">
      <c r="L1010" s="68">
        <f t="shared" si="479"/>
        <v>241</v>
      </c>
      <c r="M1010" s="261">
        <v>14907</v>
      </c>
      <c r="N1010" s="261">
        <v>12435</v>
      </c>
      <c r="O1010" s="261">
        <v>8546</v>
      </c>
      <c r="P1010" s="261">
        <v>894</v>
      </c>
    </row>
    <row r="1011" spans="12:16" hidden="1" outlineLevel="1">
      <c r="L1011" s="68">
        <f t="shared" si="479"/>
        <v>242</v>
      </c>
      <c r="M1011" s="261">
        <v>4324</v>
      </c>
      <c r="N1011" s="261">
        <v>343</v>
      </c>
      <c r="O1011" s="261">
        <v>1902</v>
      </c>
      <c r="P1011" s="261">
        <v>8</v>
      </c>
    </row>
    <row r="1012" spans="12:16" hidden="1" outlineLevel="1">
      <c r="L1012" s="68">
        <f t="shared" si="479"/>
        <v>243</v>
      </c>
      <c r="M1012" s="261">
        <v>4834</v>
      </c>
      <c r="N1012" s="261">
        <v>3202</v>
      </c>
      <c r="O1012" s="261">
        <v>3934</v>
      </c>
      <c r="P1012" s="261">
        <v>416</v>
      </c>
    </row>
    <row r="1013" spans="12:16" hidden="1" outlineLevel="1">
      <c r="L1013" s="68">
        <f t="shared" si="479"/>
        <v>244</v>
      </c>
      <c r="M1013" s="261">
        <v>8944</v>
      </c>
      <c r="N1013" s="261">
        <v>2593</v>
      </c>
      <c r="O1013" s="261">
        <v>3669</v>
      </c>
      <c r="P1013" s="261">
        <v>118</v>
      </c>
    </row>
    <row r="1014" spans="12:16" hidden="1" outlineLevel="1">
      <c r="L1014" s="68">
        <f t="shared" si="479"/>
        <v>245</v>
      </c>
      <c r="M1014" s="261">
        <v>512457</v>
      </c>
      <c r="N1014" s="261">
        <v>4601</v>
      </c>
      <c r="O1014" s="261">
        <v>323897</v>
      </c>
      <c r="P1014" s="261">
        <v>1460</v>
      </c>
    </row>
    <row r="1015" spans="12:16" hidden="1" outlineLevel="1">
      <c r="L1015" s="68">
        <f t="shared" si="479"/>
        <v>246</v>
      </c>
      <c r="M1015" s="261">
        <v>44301</v>
      </c>
      <c r="N1015" s="261">
        <v>1512</v>
      </c>
      <c r="O1015" s="261">
        <v>24394</v>
      </c>
      <c r="P1015" s="261">
        <v>212</v>
      </c>
    </row>
    <row r="1016" spans="12:16" hidden="1" outlineLevel="1">
      <c r="L1016" s="68">
        <f t="shared" si="479"/>
        <v>247</v>
      </c>
      <c r="M1016" s="261">
        <v>27464</v>
      </c>
      <c r="N1016" s="261">
        <v>10388</v>
      </c>
      <c r="O1016" s="261">
        <v>11877</v>
      </c>
      <c r="P1016" s="261">
        <v>933</v>
      </c>
    </row>
    <row r="1017" spans="12:16" hidden="1" outlineLevel="1">
      <c r="L1017" s="68">
        <f t="shared" si="479"/>
        <v>248</v>
      </c>
      <c r="M1017" s="261">
        <v>306</v>
      </c>
      <c r="N1017" s="261">
        <v>158</v>
      </c>
      <c r="O1017" s="261">
        <v>24</v>
      </c>
      <c r="P1017" s="261">
        <v>0</v>
      </c>
    </row>
    <row r="1018" spans="12:16" hidden="1" outlineLevel="1">
      <c r="L1018" s="68">
        <f t="shared" si="479"/>
        <v>249</v>
      </c>
      <c r="M1018" s="261">
        <v>13919</v>
      </c>
      <c r="N1018" s="261">
        <v>1572</v>
      </c>
      <c r="O1018" s="261">
        <v>8293</v>
      </c>
      <c r="P1018" s="261">
        <v>395</v>
      </c>
    </row>
    <row r="1019" spans="12:16" hidden="1" outlineLevel="1">
      <c r="L1019" s="68">
        <f t="shared" si="479"/>
        <v>250</v>
      </c>
      <c r="M1019" s="261">
        <v>17755</v>
      </c>
      <c r="N1019" s="261">
        <v>6627</v>
      </c>
      <c r="O1019" s="261">
        <v>6418</v>
      </c>
      <c r="P1019" s="261">
        <v>493</v>
      </c>
    </row>
    <row r="1020" spans="12:16" hidden="1" outlineLevel="1">
      <c r="L1020" s="68">
        <f t="shared" si="479"/>
        <v>251</v>
      </c>
      <c r="M1020" s="261">
        <v>11259</v>
      </c>
      <c r="N1020" s="261">
        <v>4445</v>
      </c>
      <c r="O1020" s="261">
        <v>6458</v>
      </c>
      <c r="P1020" s="261">
        <v>586</v>
      </c>
    </row>
    <row r="1021" spans="12:16" hidden="1" outlineLevel="1">
      <c r="L1021" s="68">
        <f t="shared" si="479"/>
        <v>252</v>
      </c>
      <c r="M1021" s="261">
        <v>9838</v>
      </c>
      <c r="N1021" s="261">
        <v>5128</v>
      </c>
      <c r="O1021" s="261">
        <v>5351</v>
      </c>
      <c r="P1021" s="261">
        <v>502</v>
      </c>
    </row>
    <row r="1022" spans="12:16" hidden="1" outlineLevel="1">
      <c r="L1022" s="68">
        <f t="shared" si="479"/>
        <v>253</v>
      </c>
      <c r="M1022" s="261">
        <v>7892</v>
      </c>
      <c r="N1022" s="261">
        <v>4782</v>
      </c>
      <c r="O1022" s="261">
        <v>3932</v>
      </c>
      <c r="P1022" s="261">
        <v>318</v>
      </c>
    </row>
    <row r="1023" spans="12:16" hidden="1" outlineLevel="1">
      <c r="L1023" s="68">
        <f t="shared" si="479"/>
        <v>254</v>
      </c>
      <c r="M1023" s="261">
        <v>17236</v>
      </c>
      <c r="N1023" s="261">
        <v>2959</v>
      </c>
      <c r="O1023" s="261">
        <v>6223</v>
      </c>
      <c r="P1023" s="261">
        <v>187</v>
      </c>
    </row>
    <row r="1024" spans="12:16" hidden="1" outlineLevel="1">
      <c r="L1024" s="68">
        <f t="shared" si="479"/>
        <v>255</v>
      </c>
      <c r="M1024" s="261">
        <v>10659</v>
      </c>
      <c r="N1024" s="261">
        <v>2675</v>
      </c>
      <c r="O1024" s="261">
        <v>3029</v>
      </c>
      <c r="P1024" s="261">
        <v>524</v>
      </c>
    </row>
    <row r="1025" spans="12:16" hidden="1" outlineLevel="1">
      <c r="L1025" s="68">
        <f t="shared" si="479"/>
        <v>256</v>
      </c>
      <c r="M1025" s="261">
        <v>12646</v>
      </c>
      <c r="N1025" s="261">
        <v>1913</v>
      </c>
      <c r="O1025" s="261">
        <v>4208</v>
      </c>
      <c r="P1025" s="261">
        <v>367</v>
      </c>
    </row>
    <row r="1026" spans="12:16" hidden="1" outlineLevel="1">
      <c r="L1026" s="68">
        <f t="shared" si="479"/>
        <v>257</v>
      </c>
      <c r="M1026" s="261">
        <v>4622</v>
      </c>
      <c r="N1026" s="261">
        <v>2328</v>
      </c>
      <c r="O1026" s="261">
        <v>1789</v>
      </c>
      <c r="P1026" s="261">
        <v>39</v>
      </c>
    </row>
    <row r="1027" spans="12:16" hidden="1" outlineLevel="1">
      <c r="L1027" s="68">
        <f t="shared" si="479"/>
        <v>258</v>
      </c>
      <c r="M1027" s="261">
        <v>9298</v>
      </c>
      <c r="N1027" s="261">
        <v>7179</v>
      </c>
      <c r="O1027" s="261">
        <v>4407</v>
      </c>
      <c r="P1027" s="261">
        <v>800</v>
      </c>
    </row>
    <row r="1028" spans="12:16" hidden="1" outlineLevel="1">
      <c r="L1028" s="68">
        <f t="shared" ref="L1028:L1091" si="480">L1027+1</f>
        <v>259</v>
      </c>
      <c r="M1028" s="261">
        <v>8086</v>
      </c>
      <c r="N1028" s="261">
        <v>4510</v>
      </c>
      <c r="O1028" s="261">
        <v>3294</v>
      </c>
      <c r="P1028" s="261">
        <v>307</v>
      </c>
    </row>
    <row r="1029" spans="12:16" hidden="1" outlineLevel="1">
      <c r="L1029" s="68">
        <f t="shared" si="480"/>
        <v>260</v>
      </c>
      <c r="M1029" s="261">
        <v>6767</v>
      </c>
      <c r="N1029" s="261">
        <v>3288</v>
      </c>
      <c r="O1029" s="261">
        <v>1324</v>
      </c>
      <c r="P1029" s="261">
        <v>140</v>
      </c>
    </row>
    <row r="1030" spans="12:16" hidden="1" outlineLevel="1">
      <c r="L1030" s="68">
        <f t="shared" si="480"/>
        <v>261</v>
      </c>
      <c r="M1030" s="261">
        <v>6317</v>
      </c>
      <c r="N1030" s="261">
        <v>3372</v>
      </c>
      <c r="O1030" s="261">
        <v>2747</v>
      </c>
      <c r="P1030" s="261">
        <v>363</v>
      </c>
    </row>
    <row r="1031" spans="12:16" hidden="1" outlineLevel="1">
      <c r="L1031" s="68">
        <f t="shared" si="480"/>
        <v>262</v>
      </c>
      <c r="M1031" s="261">
        <v>6906</v>
      </c>
      <c r="N1031" s="261">
        <v>5748</v>
      </c>
      <c r="O1031" s="261">
        <v>1889</v>
      </c>
      <c r="P1031" s="261">
        <v>565</v>
      </c>
    </row>
    <row r="1032" spans="12:16" hidden="1" outlineLevel="1">
      <c r="L1032" s="68">
        <f t="shared" si="480"/>
        <v>263</v>
      </c>
      <c r="M1032" s="261">
        <v>11656</v>
      </c>
      <c r="N1032" s="261">
        <v>5908</v>
      </c>
      <c r="O1032" s="261">
        <v>8186</v>
      </c>
      <c r="P1032" s="261">
        <v>695</v>
      </c>
    </row>
    <row r="1033" spans="12:16" hidden="1" outlineLevel="1">
      <c r="L1033" s="68">
        <f t="shared" si="480"/>
        <v>264</v>
      </c>
      <c r="M1033" s="261">
        <v>5944</v>
      </c>
      <c r="N1033" s="261">
        <v>6097</v>
      </c>
      <c r="O1033" s="261">
        <v>1759</v>
      </c>
      <c r="P1033" s="261">
        <v>418</v>
      </c>
    </row>
    <row r="1034" spans="12:16" hidden="1" outlineLevel="1">
      <c r="L1034" s="68">
        <f t="shared" si="480"/>
        <v>265</v>
      </c>
      <c r="M1034" s="261">
        <v>33237</v>
      </c>
      <c r="N1034" s="261">
        <v>2399</v>
      </c>
      <c r="O1034" s="261">
        <v>14182</v>
      </c>
      <c r="P1034" s="261">
        <v>501</v>
      </c>
    </row>
    <row r="1035" spans="12:16" hidden="1" outlineLevel="1">
      <c r="L1035" s="68">
        <f t="shared" si="480"/>
        <v>266</v>
      </c>
      <c r="M1035" s="261">
        <v>229485</v>
      </c>
      <c r="N1035" s="261">
        <v>7553</v>
      </c>
      <c r="O1035" s="261">
        <v>197468</v>
      </c>
      <c r="P1035" s="261">
        <v>3831</v>
      </c>
    </row>
    <row r="1036" spans="12:16" hidden="1" outlineLevel="1">
      <c r="L1036" s="68">
        <f t="shared" si="480"/>
        <v>267</v>
      </c>
      <c r="M1036" s="261">
        <v>34068</v>
      </c>
      <c r="N1036" s="261">
        <v>3812</v>
      </c>
      <c r="O1036" s="261">
        <v>23229</v>
      </c>
      <c r="P1036" s="261">
        <v>1140</v>
      </c>
    </row>
    <row r="1037" spans="12:16" hidden="1" outlineLevel="1">
      <c r="L1037" s="68">
        <f t="shared" si="480"/>
        <v>268</v>
      </c>
      <c r="M1037" s="261">
        <v>6022</v>
      </c>
      <c r="N1037" s="261">
        <v>894</v>
      </c>
      <c r="O1037" s="261">
        <v>3911</v>
      </c>
      <c r="P1037" s="261">
        <v>342</v>
      </c>
    </row>
    <row r="1038" spans="12:16" hidden="1" outlineLevel="1">
      <c r="L1038" s="68">
        <f t="shared" si="480"/>
        <v>269</v>
      </c>
      <c r="M1038" s="261">
        <v>8256</v>
      </c>
      <c r="N1038" s="261">
        <v>6414</v>
      </c>
      <c r="O1038" s="261">
        <v>4687</v>
      </c>
      <c r="P1038" s="261">
        <v>1104</v>
      </c>
    </row>
    <row r="1039" spans="12:16" hidden="1" outlineLevel="1">
      <c r="L1039" s="68">
        <f t="shared" si="480"/>
        <v>270</v>
      </c>
      <c r="M1039" s="261">
        <v>5342</v>
      </c>
      <c r="N1039" s="261">
        <v>3715</v>
      </c>
      <c r="O1039" s="261">
        <v>2502</v>
      </c>
      <c r="P1039" s="261">
        <v>1024</v>
      </c>
    </row>
    <row r="1040" spans="12:16" hidden="1" outlineLevel="1">
      <c r="L1040" s="68">
        <f t="shared" si="480"/>
        <v>271</v>
      </c>
      <c r="M1040" s="261">
        <v>111333</v>
      </c>
      <c r="N1040" s="261">
        <v>0</v>
      </c>
      <c r="O1040" s="261">
        <v>118635</v>
      </c>
      <c r="P1040" s="261">
        <v>7</v>
      </c>
    </row>
    <row r="1041" spans="12:16" hidden="1" outlineLevel="1">
      <c r="L1041" s="68">
        <f t="shared" si="480"/>
        <v>272</v>
      </c>
      <c r="M1041" s="261">
        <v>32939</v>
      </c>
      <c r="N1041" s="261">
        <v>3671</v>
      </c>
      <c r="O1041" s="261">
        <v>30952</v>
      </c>
      <c r="P1041" s="261">
        <v>657</v>
      </c>
    </row>
    <row r="1042" spans="12:16" hidden="1" outlineLevel="1">
      <c r="L1042" s="68">
        <f t="shared" si="480"/>
        <v>273</v>
      </c>
      <c r="M1042" s="261">
        <v>11964</v>
      </c>
      <c r="N1042" s="261">
        <v>0</v>
      </c>
      <c r="O1042" s="261">
        <v>15139</v>
      </c>
      <c r="P1042" s="261">
        <v>4</v>
      </c>
    </row>
    <row r="1043" spans="12:16" hidden="1" outlineLevel="1">
      <c r="L1043" s="68">
        <f t="shared" si="480"/>
        <v>274</v>
      </c>
      <c r="M1043" s="261">
        <v>14625</v>
      </c>
      <c r="N1043" s="261">
        <v>1029</v>
      </c>
      <c r="O1043" s="261">
        <v>24002</v>
      </c>
      <c r="P1043" s="261">
        <v>751</v>
      </c>
    </row>
    <row r="1044" spans="12:16" hidden="1" outlineLevel="1">
      <c r="L1044" s="68">
        <f t="shared" si="480"/>
        <v>275</v>
      </c>
      <c r="M1044" s="261">
        <v>178580</v>
      </c>
      <c r="N1044" s="261">
        <v>6811</v>
      </c>
      <c r="O1044" s="261">
        <v>155104</v>
      </c>
      <c r="P1044" s="261">
        <v>1442</v>
      </c>
    </row>
    <row r="1045" spans="12:16" hidden="1" outlineLevel="1">
      <c r="L1045" s="68">
        <f t="shared" si="480"/>
        <v>276</v>
      </c>
      <c r="M1045" s="261">
        <v>109063</v>
      </c>
      <c r="N1045" s="261">
        <v>2836</v>
      </c>
      <c r="O1045" s="261">
        <v>83824</v>
      </c>
      <c r="P1045" s="261">
        <v>635</v>
      </c>
    </row>
    <row r="1046" spans="12:16" hidden="1" outlineLevel="1">
      <c r="L1046" s="68">
        <f t="shared" si="480"/>
        <v>277</v>
      </c>
      <c r="M1046" s="261">
        <v>71920</v>
      </c>
      <c r="N1046" s="261">
        <v>6142</v>
      </c>
      <c r="O1046" s="261">
        <v>59508</v>
      </c>
      <c r="P1046" s="261">
        <v>2018</v>
      </c>
    </row>
    <row r="1047" spans="12:16" hidden="1" outlineLevel="1">
      <c r="L1047" s="68">
        <f t="shared" si="480"/>
        <v>278</v>
      </c>
      <c r="M1047" s="261">
        <v>35801</v>
      </c>
      <c r="N1047" s="261">
        <v>11090</v>
      </c>
      <c r="O1047" s="261">
        <v>24204</v>
      </c>
      <c r="P1047" s="261">
        <v>2667</v>
      </c>
    </row>
    <row r="1048" spans="12:16" hidden="1" outlineLevel="1">
      <c r="L1048" s="68">
        <f t="shared" si="480"/>
        <v>279</v>
      </c>
      <c r="M1048" s="261">
        <v>15769</v>
      </c>
      <c r="N1048" s="261">
        <v>349</v>
      </c>
      <c r="O1048" s="261">
        <v>10953</v>
      </c>
      <c r="P1048" s="261">
        <v>40</v>
      </c>
    </row>
    <row r="1049" spans="12:16" hidden="1" outlineLevel="1">
      <c r="L1049" s="68">
        <f t="shared" si="480"/>
        <v>280</v>
      </c>
      <c r="M1049" s="261">
        <v>7334</v>
      </c>
      <c r="N1049" s="261">
        <v>992</v>
      </c>
      <c r="O1049" s="261">
        <v>3669</v>
      </c>
      <c r="P1049" s="261">
        <v>145</v>
      </c>
    </row>
    <row r="1050" spans="12:16" hidden="1" outlineLevel="1">
      <c r="L1050" s="68">
        <f t="shared" si="480"/>
        <v>281</v>
      </c>
      <c r="M1050" s="261">
        <v>9765</v>
      </c>
      <c r="N1050" s="261">
        <v>3322</v>
      </c>
      <c r="O1050" s="261">
        <v>6431</v>
      </c>
      <c r="P1050" s="261">
        <v>1012</v>
      </c>
    </row>
    <row r="1051" spans="12:16" hidden="1" outlineLevel="1">
      <c r="L1051" s="68">
        <f t="shared" si="480"/>
        <v>282</v>
      </c>
      <c r="M1051" s="261">
        <v>5651</v>
      </c>
      <c r="N1051" s="261">
        <v>5007</v>
      </c>
      <c r="O1051" s="261">
        <v>3494</v>
      </c>
      <c r="P1051" s="261">
        <v>703</v>
      </c>
    </row>
    <row r="1052" spans="12:16" hidden="1" outlineLevel="1">
      <c r="L1052" s="68">
        <f t="shared" si="480"/>
        <v>283</v>
      </c>
      <c r="M1052" s="261">
        <v>6431</v>
      </c>
      <c r="N1052" s="261">
        <v>1953</v>
      </c>
      <c r="O1052" s="261">
        <v>4319</v>
      </c>
      <c r="P1052" s="261">
        <v>552</v>
      </c>
    </row>
    <row r="1053" spans="12:16" hidden="1" outlineLevel="1">
      <c r="L1053" s="68">
        <f t="shared" si="480"/>
        <v>284</v>
      </c>
      <c r="M1053" s="261">
        <v>4499</v>
      </c>
      <c r="N1053" s="261">
        <v>2902</v>
      </c>
      <c r="O1053" s="261">
        <v>2310</v>
      </c>
      <c r="P1053" s="261">
        <v>324</v>
      </c>
    </row>
    <row r="1054" spans="12:16" hidden="1" outlineLevel="1">
      <c r="L1054" s="68">
        <f t="shared" si="480"/>
        <v>285</v>
      </c>
      <c r="M1054" s="261">
        <v>7034</v>
      </c>
      <c r="N1054" s="261">
        <v>3834</v>
      </c>
      <c r="O1054" s="261">
        <v>3596</v>
      </c>
      <c r="P1054" s="261">
        <v>651</v>
      </c>
    </row>
    <row r="1055" spans="12:16" hidden="1" outlineLevel="1">
      <c r="L1055" s="68">
        <f t="shared" si="480"/>
        <v>286</v>
      </c>
      <c r="M1055" s="261">
        <v>255302</v>
      </c>
      <c r="N1055" s="261">
        <v>7821</v>
      </c>
      <c r="O1055" s="261">
        <v>173114</v>
      </c>
      <c r="P1055" s="261">
        <v>1299</v>
      </c>
    </row>
    <row r="1056" spans="12:16" hidden="1" outlineLevel="1">
      <c r="L1056" s="68">
        <f t="shared" si="480"/>
        <v>287</v>
      </c>
      <c r="M1056" s="261">
        <v>21388</v>
      </c>
      <c r="N1056" s="261">
        <v>1747</v>
      </c>
      <c r="O1056" s="261">
        <v>14457</v>
      </c>
      <c r="P1056" s="261">
        <v>150</v>
      </c>
    </row>
    <row r="1057" spans="12:16" hidden="1" outlineLevel="1">
      <c r="L1057" s="68">
        <f t="shared" si="480"/>
        <v>288</v>
      </c>
      <c r="M1057" s="261">
        <v>18811</v>
      </c>
      <c r="N1057" s="261">
        <v>1499</v>
      </c>
      <c r="O1057" s="261">
        <v>11183</v>
      </c>
      <c r="P1057" s="261">
        <v>174</v>
      </c>
    </row>
    <row r="1058" spans="12:16" hidden="1" outlineLevel="1">
      <c r="L1058" s="68">
        <f t="shared" si="480"/>
        <v>289</v>
      </c>
      <c r="M1058" s="261">
        <v>19189</v>
      </c>
      <c r="N1058" s="261">
        <v>5649</v>
      </c>
      <c r="O1058" s="261">
        <v>8836</v>
      </c>
      <c r="P1058" s="261">
        <v>258</v>
      </c>
    </row>
    <row r="1059" spans="12:16" hidden="1" outlineLevel="1">
      <c r="L1059" s="68">
        <f t="shared" si="480"/>
        <v>290</v>
      </c>
      <c r="M1059" s="261">
        <v>4152</v>
      </c>
      <c r="N1059" s="261">
        <v>526</v>
      </c>
      <c r="O1059" s="261">
        <v>2160</v>
      </c>
      <c r="P1059" s="261">
        <v>4</v>
      </c>
    </row>
    <row r="1060" spans="12:16" hidden="1" outlineLevel="1">
      <c r="L1060" s="68">
        <f t="shared" si="480"/>
        <v>291</v>
      </c>
      <c r="M1060" s="261">
        <v>73798</v>
      </c>
      <c r="N1060" s="261">
        <v>5391</v>
      </c>
      <c r="O1060" s="261">
        <v>55248</v>
      </c>
      <c r="P1060" s="261">
        <v>530</v>
      </c>
    </row>
    <row r="1061" spans="12:16" hidden="1" outlineLevel="1">
      <c r="L1061" s="68">
        <f t="shared" si="480"/>
        <v>292</v>
      </c>
      <c r="M1061" s="261">
        <v>8341</v>
      </c>
      <c r="N1061" s="261">
        <v>2328</v>
      </c>
      <c r="O1061" s="261">
        <v>4358</v>
      </c>
      <c r="P1061" s="261">
        <v>211</v>
      </c>
    </row>
    <row r="1062" spans="12:16" hidden="1" outlineLevel="1">
      <c r="L1062" s="68">
        <f t="shared" si="480"/>
        <v>293</v>
      </c>
      <c r="M1062" s="261">
        <v>7627</v>
      </c>
      <c r="N1062" s="261">
        <v>3412</v>
      </c>
      <c r="O1062" s="261">
        <v>3298</v>
      </c>
      <c r="P1062" s="261">
        <v>174</v>
      </c>
    </row>
    <row r="1063" spans="12:16" hidden="1" outlineLevel="1">
      <c r="L1063" s="68">
        <f t="shared" si="480"/>
        <v>294</v>
      </c>
      <c r="M1063" s="261">
        <v>5079</v>
      </c>
      <c r="N1063" s="261">
        <v>1491</v>
      </c>
      <c r="O1063" s="261">
        <v>1747</v>
      </c>
      <c r="P1063" s="261">
        <v>126</v>
      </c>
    </row>
    <row r="1064" spans="12:16" hidden="1" outlineLevel="1">
      <c r="L1064" s="68">
        <f t="shared" si="480"/>
        <v>295</v>
      </c>
      <c r="M1064" s="261">
        <v>5250</v>
      </c>
      <c r="N1064" s="261">
        <v>3217</v>
      </c>
      <c r="O1064" s="261">
        <v>2172</v>
      </c>
      <c r="P1064" s="261">
        <v>667</v>
      </c>
    </row>
    <row r="1065" spans="12:16" hidden="1" outlineLevel="1">
      <c r="L1065" s="68">
        <f t="shared" si="480"/>
        <v>296</v>
      </c>
      <c r="M1065" s="261">
        <v>191876</v>
      </c>
      <c r="N1065" s="261">
        <v>614</v>
      </c>
      <c r="O1065" s="261">
        <v>185400</v>
      </c>
      <c r="P1065" s="261">
        <v>428</v>
      </c>
    </row>
    <row r="1066" spans="12:16" hidden="1" outlineLevel="1">
      <c r="L1066" s="68">
        <f t="shared" si="480"/>
        <v>297</v>
      </c>
      <c r="M1066" s="261">
        <v>81626</v>
      </c>
      <c r="N1066" s="261">
        <v>1251</v>
      </c>
      <c r="O1066" s="261">
        <v>72510</v>
      </c>
      <c r="P1066" s="261">
        <v>430</v>
      </c>
    </row>
    <row r="1067" spans="12:16" hidden="1" outlineLevel="1">
      <c r="L1067" s="68">
        <f t="shared" si="480"/>
        <v>298</v>
      </c>
      <c r="M1067" s="261">
        <v>36438</v>
      </c>
      <c r="N1067" s="261">
        <v>109</v>
      </c>
      <c r="O1067" s="261">
        <v>35674</v>
      </c>
      <c r="P1067" s="261">
        <v>51</v>
      </c>
    </row>
    <row r="1068" spans="12:16" hidden="1" outlineLevel="1">
      <c r="L1068" s="68">
        <f t="shared" si="480"/>
        <v>299</v>
      </c>
      <c r="M1068" s="261">
        <v>36192</v>
      </c>
      <c r="N1068" s="261">
        <v>2160</v>
      </c>
      <c r="O1068" s="261">
        <v>31216</v>
      </c>
      <c r="P1068" s="261">
        <v>1593</v>
      </c>
    </row>
    <row r="1069" spans="12:16" hidden="1" outlineLevel="1">
      <c r="L1069" s="68">
        <f t="shared" si="480"/>
        <v>300</v>
      </c>
      <c r="M1069" s="261">
        <v>31307</v>
      </c>
      <c r="N1069" s="261">
        <v>956</v>
      </c>
      <c r="O1069" s="261">
        <v>25115</v>
      </c>
      <c r="P1069" s="261">
        <v>215</v>
      </c>
    </row>
    <row r="1070" spans="12:16" hidden="1" outlineLevel="1">
      <c r="L1070" s="68">
        <f t="shared" si="480"/>
        <v>301</v>
      </c>
      <c r="M1070" s="261">
        <v>21387</v>
      </c>
      <c r="N1070" s="261">
        <v>1084</v>
      </c>
      <c r="O1070" s="261">
        <v>18452</v>
      </c>
      <c r="P1070" s="261">
        <v>386</v>
      </c>
    </row>
    <row r="1071" spans="12:16" hidden="1" outlineLevel="1">
      <c r="L1071" s="68">
        <f t="shared" si="480"/>
        <v>302</v>
      </c>
      <c r="M1071" s="261">
        <v>14310</v>
      </c>
      <c r="N1071" s="261">
        <v>889</v>
      </c>
      <c r="O1071" s="261">
        <v>14391</v>
      </c>
      <c r="P1071" s="261">
        <v>340</v>
      </c>
    </row>
    <row r="1072" spans="12:16" hidden="1" outlineLevel="1">
      <c r="L1072" s="68">
        <f t="shared" si="480"/>
        <v>303</v>
      </c>
      <c r="M1072" s="261">
        <v>15492</v>
      </c>
      <c r="N1072" s="261">
        <v>173</v>
      </c>
      <c r="O1072" s="261">
        <v>12914</v>
      </c>
      <c r="P1072" s="261">
        <v>37</v>
      </c>
    </row>
    <row r="1073" spans="12:16" hidden="1" outlineLevel="1">
      <c r="L1073" s="68">
        <f t="shared" si="480"/>
        <v>304</v>
      </c>
      <c r="M1073" s="261">
        <v>8785</v>
      </c>
      <c r="N1073" s="261">
        <v>547</v>
      </c>
      <c r="O1073" s="261">
        <v>7380</v>
      </c>
      <c r="P1073" s="261">
        <v>139</v>
      </c>
    </row>
    <row r="1074" spans="12:16" hidden="1" outlineLevel="1">
      <c r="L1074" s="68">
        <f t="shared" si="480"/>
        <v>305</v>
      </c>
      <c r="M1074" s="261">
        <v>9601</v>
      </c>
      <c r="N1074" s="261">
        <v>0</v>
      </c>
      <c r="O1074" s="261">
        <v>10102</v>
      </c>
      <c r="P1074" s="261">
        <v>0</v>
      </c>
    </row>
    <row r="1075" spans="12:16" hidden="1" outlineLevel="1">
      <c r="L1075" s="68">
        <f t="shared" si="480"/>
        <v>306</v>
      </c>
      <c r="M1075" s="261">
        <v>6368</v>
      </c>
      <c r="N1075" s="261">
        <v>600</v>
      </c>
      <c r="O1075" s="261">
        <v>5931</v>
      </c>
      <c r="P1075" s="261">
        <v>358</v>
      </c>
    </row>
    <row r="1076" spans="12:16" hidden="1" outlineLevel="1">
      <c r="L1076" s="68">
        <f t="shared" si="480"/>
        <v>307</v>
      </c>
      <c r="M1076" s="261">
        <v>9540</v>
      </c>
      <c r="N1076" s="261">
        <v>1759</v>
      </c>
      <c r="O1076" s="261">
        <v>8170</v>
      </c>
      <c r="P1076" s="261">
        <v>772</v>
      </c>
    </row>
    <row r="1077" spans="12:16" hidden="1" outlineLevel="1">
      <c r="L1077" s="68">
        <f t="shared" si="480"/>
        <v>308</v>
      </c>
      <c r="M1077" s="261">
        <v>3684</v>
      </c>
      <c r="N1077" s="261">
        <v>763</v>
      </c>
      <c r="O1077" s="261">
        <v>3051</v>
      </c>
      <c r="P1077" s="261">
        <v>266</v>
      </c>
    </row>
    <row r="1078" spans="12:16" hidden="1" outlineLevel="1">
      <c r="L1078" s="68">
        <f t="shared" si="480"/>
        <v>309</v>
      </c>
      <c r="M1078" s="261">
        <v>1725</v>
      </c>
      <c r="N1078" s="261">
        <v>64</v>
      </c>
      <c r="O1078" s="261">
        <v>1596</v>
      </c>
      <c r="P1078" s="261">
        <v>9</v>
      </c>
    </row>
    <row r="1079" spans="12:16" hidden="1" outlineLevel="1">
      <c r="L1079" s="68">
        <f t="shared" si="480"/>
        <v>310</v>
      </c>
      <c r="M1079" s="261">
        <v>5815</v>
      </c>
      <c r="N1079" s="261">
        <v>4080</v>
      </c>
      <c r="O1079" s="261">
        <v>4428</v>
      </c>
      <c r="P1079" s="261">
        <v>921</v>
      </c>
    </row>
    <row r="1080" spans="12:16" hidden="1" outlineLevel="1">
      <c r="L1080" s="68">
        <f t="shared" si="480"/>
        <v>311</v>
      </c>
      <c r="M1080" s="261">
        <v>4924</v>
      </c>
      <c r="N1080" s="261">
        <v>565</v>
      </c>
      <c r="O1080" s="261">
        <v>2554</v>
      </c>
      <c r="P1080" s="261">
        <v>168</v>
      </c>
    </row>
    <row r="1081" spans="12:16" hidden="1" outlineLevel="1">
      <c r="L1081" s="68">
        <f t="shared" si="480"/>
        <v>312</v>
      </c>
      <c r="M1081" s="261">
        <v>1597</v>
      </c>
      <c r="N1081" s="261">
        <v>2939</v>
      </c>
      <c r="O1081" s="261">
        <v>1027</v>
      </c>
      <c r="P1081" s="261">
        <v>1258</v>
      </c>
    </row>
    <row r="1082" spans="12:16" hidden="1" outlineLevel="1">
      <c r="L1082" s="68">
        <f t="shared" si="480"/>
        <v>313</v>
      </c>
      <c r="M1082" s="261">
        <v>92821</v>
      </c>
      <c r="N1082" s="261">
        <v>4937</v>
      </c>
      <c r="O1082" s="261">
        <v>88980</v>
      </c>
      <c r="P1082" s="261">
        <v>3291</v>
      </c>
    </row>
    <row r="1083" spans="12:16" hidden="1" outlineLevel="1">
      <c r="L1083" s="68">
        <f t="shared" si="480"/>
        <v>314</v>
      </c>
      <c r="M1083" s="261">
        <v>17836</v>
      </c>
      <c r="N1083" s="261">
        <v>3279</v>
      </c>
      <c r="O1083" s="261">
        <v>12060</v>
      </c>
      <c r="P1083" s="261">
        <v>537</v>
      </c>
    </row>
    <row r="1084" spans="12:16" hidden="1" outlineLevel="1">
      <c r="L1084" s="68">
        <f t="shared" si="480"/>
        <v>315</v>
      </c>
      <c r="M1084" s="261">
        <v>14468</v>
      </c>
      <c r="N1084" s="261">
        <v>6532</v>
      </c>
      <c r="O1084" s="261">
        <v>11065</v>
      </c>
      <c r="P1084" s="261">
        <v>1220</v>
      </c>
    </row>
    <row r="1085" spans="12:16" hidden="1" outlineLevel="1">
      <c r="L1085" s="68">
        <f t="shared" si="480"/>
        <v>316</v>
      </c>
      <c r="M1085" s="261">
        <v>7838</v>
      </c>
      <c r="N1085" s="261">
        <v>2097</v>
      </c>
      <c r="O1085" s="261">
        <v>6080</v>
      </c>
      <c r="P1085" s="261">
        <v>422</v>
      </c>
    </row>
    <row r="1086" spans="12:16" hidden="1" outlineLevel="1">
      <c r="L1086" s="68">
        <f t="shared" si="480"/>
        <v>317</v>
      </c>
      <c r="M1086" s="261">
        <v>7724</v>
      </c>
      <c r="N1086" s="261">
        <v>3169</v>
      </c>
      <c r="O1086" s="261">
        <v>5835</v>
      </c>
      <c r="P1086" s="261">
        <v>218</v>
      </c>
    </row>
    <row r="1087" spans="12:16" hidden="1" outlineLevel="1">
      <c r="L1087" s="68">
        <f t="shared" si="480"/>
        <v>318</v>
      </c>
      <c r="M1087" s="261">
        <v>6454</v>
      </c>
      <c r="N1087" s="261">
        <v>3570</v>
      </c>
      <c r="O1087" s="261">
        <v>4564</v>
      </c>
      <c r="P1087" s="261">
        <v>335</v>
      </c>
    </row>
    <row r="1088" spans="12:16" hidden="1" outlineLevel="1">
      <c r="L1088" s="68">
        <f t="shared" si="480"/>
        <v>319</v>
      </c>
      <c r="M1088" s="261">
        <v>8435</v>
      </c>
      <c r="N1088" s="261">
        <v>3687</v>
      </c>
      <c r="O1088" s="261">
        <v>5793</v>
      </c>
      <c r="P1088" s="261">
        <v>359</v>
      </c>
    </row>
    <row r="1089" spans="12:16" hidden="1" outlineLevel="1">
      <c r="L1089" s="68">
        <f t="shared" si="480"/>
        <v>320</v>
      </c>
      <c r="M1089" s="261">
        <v>3680</v>
      </c>
      <c r="N1089" s="261">
        <v>2335</v>
      </c>
      <c r="O1089" s="261">
        <v>2437</v>
      </c>
      <c r="P1089" s="261">
        <v>115</v>
      </c>
    </row>
    <row r="1090" spans="12:16" hidden="1" outlineLevel="1">
      <c r="L1090" s="68">
        <f t="shared" si="480"/>
        <v>321</v>
      </c>
      <c r="M1090" s="261">
        <v>12031</v>
      </c>
      <c r="N1090" s="261">
        <v>6557</v>
      </c>
      <c r="O1090" s="261">
        <v>9706</v>
      </c>
      <c r="P1090" s="261">
        <v>1566</v>
      </c>
    </row>
    <row r="1091" spans="12:16" hidden="1" outlineLevel="1">
      <c r="L1091" s="68">
        <f t="shared" si="480"/>
        <v>322</v>
      </c>
      <c r="M1091" s="261">
        <v>147104</v>
      </c>
      <c r="N1091" s="261">
        <v>306</v>
      </c>
      <c r="O1091" s="261">
        <v>120177</v>
      </c>
      <c r="P1091" s="261">
        <v>64</v>
      </c>
    </row>
    <row r="1092" spans="12:16" hidden="1" outlineLevel="1">
      <c r="L1092" s="68">
        <f t="shared" ref="L1092:L1155" si="481">L1091+1</f>
        <v>323</v>
      </c>
      <c r="M1092" s="261">
        <v>96946</v>
      </c>
      <c r="N1092" s="261">
        <v>478</v>
      </c>
      <c r="O1092" s="261">
        <v>77353</v>
      </c>
      <c r="P1092" s="261">
        <v>218</v>
      </c>
    </row>
    <row r="1093" spans="12:16" hidden="1" outlineLevel="1">
      <c r="L1093" s="68">
        <f t="shared" si="481"/>
        <v>324</v>
      </c>
      <c r="M1093" s="261">
        <v>76938</v>
      </c>
      <c r="N1093" s="261">
        <v>152</v>
      </c>
      <c r="O1093" s="261">
        <v>56340</v>
      </c>
      <c r="P1093" s="261">
        <v>73</v>
      </c>
    </row>
    <row r="1094" spans="12:16" hidden="1" outlineLevel="1">
      <c r="L1094" s="68">
        <f t="shared" si="481"/>
        <v>325</v>
      </c>
      <c r="M1094" s="261">
        <v>83112</v>
      </c>
      <c r="N1094" s="261">
        <v>1020</v>
      </c>
      <c r="O1094" s="261">
        <v>62771</v>
      </c>
      <c r="P1094" s="261">
        <v>363</v>
      </c>
    </row>
    <row r="1095" spans="12:16" hidden="1" outlineLevel="1">
      <c r="L1095" s="68">
        <f t="shared" si="481"/>
        <v>326</v>
      </c>
      <c r="M1095" s="261">
        <v>70597</v>
      </c>
      <c r="N1095" s="261">
        <v>895</v>
      </c>
      <c r="O1095" s="261">
        <v>61957</v>
      </c>
      <c r="P1095" s="261">
        <v>260</v>
      </c>
    </row>
    <row r="1096" spans="12:16" hidden="1" outlineLevel="1">
      <c r="L1096" s="68">
        <f t="shared" si="481"/>
        <v>327</v>
      </c>
      <c r="M1096" s="261">
        <v>19928</v>
      </c>
      <c r="N1096" s="261">
        <v>3767</v>
      </c>
      <c r="O1096" s="261">
        <v>12322</v>
      </c>
      <c r="P1096" s="261">
        <v>332</v>
      </c>
    </row>
    <row r="1097" spans="12:16" hidden="1" outlineLevel="1">
      <c r="L1097" s="68">
        <f t="shared" si="481"/>
        <v>328</v>
      </c>
      <c r="M1097" s="261">
        <v>24781</v>
      </c>
      <c r="N1097" s="261">
        <v>540</v>
      </c>
      <c r="O1097" s="261">
        <v>17149</v>
      </c>
      <c r="P1097" s="261">
        <v>309</v>
      </c>
    </row>
    <row r="1098" spans="12:16" hidden="1" outlineLevel="1">
      <c r="L1098" s="68">
        <f t="shared" si="481"/>
        <v>329</v>
      </c>
      <c r="M1098" s="261">
        <v>7666</v>
      </c>
      <c r="N1098" s="261">
        <v>187</v>
      </c>
      <c r="O1098" s="261">
        <v>5790</v>
      </c>
      <c r="P1098" s="261">
        <v>66</v>
      </c>
    </row>
    <row r="1099" spans="12:16" hidden="1" outlineLevel="1">
      <c r="L1099" s="68">
        <f t="shared" si="481"/>
        <v>330</v>
      </c>
      <c r="M1099" s="261">
        <v>4424</v>
      </c>
      <c r="N1099" s="261">
        <v>2061</v>
      </c>
      <c r="O1099" s="261">
        <v>3004</v>
      </c>
      <c r="P1099" s="261">
        <v>582</v>
      </c>
    </row>
    <row r="1100" spans="12:16" hidden="1" outlineLevel="1">
      <c r="L1100" s="68">
        <f t="shared" si="481"/>
        <v>331</v>
      </c>
      <c r="M1100" s="261">
        <v>3444</v>
      </c>
      <c r="N1100" s="261">
        <v>792</v>
      </c>
      <c r="O1100" s="261">
        <v>2572</v>
      </c>
      <c r="P1100" s="261">
        <v>463</v>
      </c>
    </row>
    <row r="1101" spans="12:16" hidden="1" outlineLevel="1">
      <c r="L1101" s="68">
        <f t="shared" si="481"/>
        <v>332</v>
      </c>
      <c r="M1101" s="261">
        <v>6313</v>
      </c>
      <c r="N1101" s="261">
        <v>2970</v>
      </c>
      <c r="O1101" s="261">
        <v>3517</v>
      </c>
      <c r="P1101" s="261">
        <v>553</v>
      </c>
    </row>
    <row r="1102" spans="12:16" hidden="1" outlineLevel="1">
      <c r="L1102" s="68">
        <f t="shared" si="481"/>
        <v>333</v>
      </c>
      <c r="M1102" s="261">
        <v>33898</v>
      </c>
      <c r="N1102" s="261">
        <v>2312</v>
      </c>
      <c r="O1102" s="261">
        <v>20158</v>
      </c>
      <c r="P1102" s="261">
        <v>458</v>
      </c>
    </row>
    <row r="1103" spans="12:16" hidden="1" outlineLevel="1">
      <c r="L1103" s="68">
        <f t="shared" si="481"/>
        <v>334</v>
      </c>
      <c r="M1103" s="261">
        <v>5923</v>
      </c>
      <c r="N1103" s="261">
        <v>3504</v>
      </c>
      <c r="O1103" s="261">
        <v>2465</v>
      </c>
      <c r="P1103" s="261">
        <v>497</v>
      </c>
    </row>
    <row r="1104" spans="12:16" hidden="1" outlineLevel="1">
      <c r="L1104" s="68">
        <f t="shared" si="481"/>
        <v>335</v>
      </c>
      <c r="M1104" s="261">
        <v>58185</v>
      </c>
      <c r="N1104" s="261">
        <v>9544</v>
      </c>
      <c r="O1104" s="261">
        <v>33640</v>
      </c>
      <c r="P1104" s="261">
        <v>4916</v>
      </c>
    </row>
    <row r="1105" spans="12:16" hidden="1" outlineLevel="1">
      <c r="L1105" s="68">
        <f t="shared" si="481"/>
        <v>336</v>
      </c>
      <c r="M1105" s="261">
        <v>26740</v>
      </c>
      <c r="N1105" s="261">
        <v>6534</v>
      </c>
      <c r="O1105" s="261">
        <v>15693</v>
      </c>
      <c r="P1105" s="261">
        <v>1357</v>
      </c>
    </row>
    <row r="1106" spans="12:16" hidden="1" outlineLevel="1">
      <c r="L1106" s="68">
        <f t="shared" si="481"/>
        <v>337</v>
      </c>
      <c r="M1106" s="261">
        <v>6086</v>
      </c>
      <c r="N1106" s="261">
        <v>283</v>
      </c>
      <c r="O1106" s="261">
        <v>3603</v>
      </c>
      <c r="P1106" s="261">
        <v>59</v>
      </c>
    </row>
    <row r="1107" spans="12:16" hidden="1" outlineLevel="1">
      <c r="L1107" s="68">
        <f t="shared" si="481"/>
        <v>338</v>
      </c>
      <c r="M1107" s="261">
        <v>3980</v>
      </c>
      <c r="N1107" s="261">
        <v>622</v>
      </c>
      <c r="O1107" s="261">
        <v>1969</v>
      </c>
      <c r="P1107" s="261">
        <v>54</v>
      </c>
    </row>
    <row r="1108" spans="12:16" hidden="1" outlineLevel="1">
      <c r="L1108" s="68">
        <f t="shared" si="481"/>
        <v>339</v>
      </c>
      <c r="M1108" s="261">
        <v>164596</v>
      </c>
      <c r="N1108" s="261">
        <v>3157</v>
      </c>
      <c r="O1108" s="261">
        <v>129733</v>
      </c>
      <c r="P1108" s="261">
        <v>1736</v>
      </c>
    </row>
    <row r="1109" spans="12:16" hidden="1" outlineLevel="1">
      <c r="L1109" s="68">
        <f t="shared" si="481"/>
        <v>340</v>
      </c>
      <c r="M1109" s="261">
        <v>133695</v>
      </c>
      <c r="N1109" s="261">
        <v>5150</v>
      </c>
      <c r="O1109" s="261">
        <v>110194</v>
      </c>
      <c r="P1109" s="261">
        <v>1605</v>
      </c>
    </row>
    <row r="1110" spans="12:16" hidden="1" outlineLevel="1">
      <c r="L1110" s="68">
        <f t="shared" si="481"/>
        <v>341</v>
      </c>
      <c r="M1110" s="261">
        <v>64917</v>
      </c>
      <c r="N1110" s="261">
        <v>2605</v>
      </c>
      <c r="O1110" s="261">
        <v>43842</v>
      </c>
      <c r="P1110" s="261">
        <v>534</v>
      </c>
    </row>
    <row r="1111" spans="12:16" hidden="1" outlineLevel="1">
      <c r="L1111" s="68">
        <f t="shared" si="481"/>
        <v>342</v>
      </c>
      <c r="M1111" s="261">
        <v>47802</v>
      </c>
      <c r="N1111" s="261">
        <v>1140</v>
      </c>
      <c r="O1111" s="261">
        <v>38825</v>
      </c>
      <c r="P1111" s="261">
        <v>374</v>
      </c>
    </row>
    <row r="1112" spans="12:16" hidden="1" outlineLevel="1">
      <c r="L1112" s="68">
        <f t="shared" si="481"/>
        <v>343</v>
      </c>
      <c r="M1112" s="261">
        <v>46195</v>
      </c>
      <c r="N1112" s="261">
        <v>5201</v>
      </c>
      <c r="O1112" s="261">
        <v>34648</v>
      </c>
      <c r="P1112" s="261">
        <v>2104</v>
      </c>
    </row>
    <row r="1113" spans="12:16" hidden="1" outlineLevel="1">
      <c r="L1113" s="68">
        <f t="shared" si="481"/>
        <v>344</v>
      </c>
      <c r="M1113" s="261">
        <v>20302</v>
      </c>
      <c r="N1113" s="261">
        <v>1679</v>
      </c>
      <c r="O1113" s="261">
        <v>14523</v>
      </c>
      <c r="P1113" s="261">
        <v>496</v>
      </c>
    </row>
    <row r="1114" spans="12:16" hidden="1" outlineLevel="1">
      <c r="L1114" s="68">
        <f t="shared" si="481"/>
        <v>345</v>
      </c>
      <c r="M1114" s="261">
        <v>15653</v>
      </c>
      <c r="N1114" s="261">
        <v>5704</v>
      </c>
      <c r="O1114" s="261">
        <v>8549</v>
      </c>
      <c r="P1114" s="261">
        <v>576</v>
      </c>
    </row>
    <row r="1115" spans="12:16" hidden="1" outlineLevel="1">
      <c r="L1115" s="68">
        <f t="shared" si="481"/>
        <v>346</v>
      </c>
      <c r="M1115" s="261">
        <v>17331</v>
      </c>
      <c r="N1115" s="261">
        <v>7256</v>
      </c>
      <c r="O1115" s="261">
        <v>8337</v>
      </c>
      <c r="P1115" s="261">
        <v>656</v>
      </c>
    </row>
    <row r="1116" spans="12:16" hidden="1" outlineLevel="1">
      <c r="L1116" s="68">
        <f t="shared" si="481"/>
        <v>347</v>
      </c>
      <c r="M1116" s="261">
        <v>15523</v>
      </c>
      <c r="N1116" s="261">
        <v>9254</v>
      </c>
      <c r="O1116" s="261">
        <v>8761</v>
      </c>
      <c r="P1116" s="261">
        <v>370</v>
      </c>
    </row>
    <row r="1117" spans="12:16" hidden="1" outlineLevel="1">
      <c r="L1117" s="68">
        <f t="shared" si="481"/>
        <v>348</v>
      </c>
      <c r="M1117" s="261">
        <v>10062</v>
      </c>
      <c r="N1117" s="261">
        <v>4846</v>
      </c>
      <c r="O1117" s="261">
        <v>5892</v>
      </c>
      <c r="P1117" s="261">
        <v>414</v>
      </c>
    </row>
    <row r="1118" spans="12:16" hidden="1" outlineLevel="1">
      <c r="L1118" s="68">
        <f t="shared" si="481"/>
        <v>349</v>
      </c>
      <c r="M1118" s="261">
        <v>17769</v>
      </c>
      <c r="N1118" s="261">
        <v>5473</v>
      </c>
      <c r="O1118" s="261">
        <v>9964</v>
      </c>
      <c r="P1118" s="261">
        <v>613</v>
      </c>
    </row>
    <row r="1119" spans="12:16" hidden="1" outlineLevel="1">
      <c r="L1119" s="68">
        <f t="shared" si="481"/>
        <v>350</v>
      </c>
      <c r="M1119" s="261">
        <v>12172</v>
      </c>
      <c r="N1119" s="261">
        <v>10075</v>
      </c>
      <c r="O1119" s="261">
        <v>6918</v>
      </c>
      <c r="P1119" s="261">
        <v>1382</v>
      </c>
    </row>
    <row r="1120" spans="12:16" hidden="1" outlineLevel="1">
      <c r="L1120" s="68">
        <f t="shared" si="481"/>
        <v>351</v>
      </c>
      <c r="M1120" s="261">
        <v>14521</v>
      </c>
      <c r="N1120" s="261">
        <v>924</v>
      </c>
      <c r="O1120" s="261">
        <v>10291</v>
      </c>
      <c r="P1120" s="261">
        <v>147</v>
      </c>
    </row>
    <row r="1121" spans="12:16" hidden="1" outlineLevel="1">
      <c r="L1121" s="68">
        <f t="shared" si="481"/>
        <v>352</v>
      </c>
      <c r="M1121" s="261">
        <v>6376</v>
      </c>
      <c r="N1121" s="261">
        <v>2116</v>
      </c>
      <c r="O1121" s="261">
        <v>4001</v>
      </c>
      <c r="P1121" s="261">
        <v>423</v>
      </c>
    </row>
    <row r="1122" spans="12:16" hidden="1" outlineLevel="1">
      <c r="L1122" s="68">
        <f t="shared" si="481"/>
        <v>353</v>
      </c>
      <c r="M1122" s="261">
        <v>9478</v>
      </c>
      <c r="N1122" s="261">
        <v>3547</v>
      </c>
      <c r="O1122" s="261">
        <v>5834</v>
      </c>
      <c r="P1122" s="261">
        <v>650</v>
      </c>
    </row>
    <row r="1123" spans="12:16" hidden="1" outlineLevel="1">
      <c r="L1123" s="68">
        <f t="shared" si="481"/>
        <v>354</v>
      </c>
      <c r="M1123" s="261">
        <v>4569</v>
      </c>
      <c r="N1123" s="261">
        <v>1413</v>
      </c>
      <c r="O1123" s="261">
        <v>3726</v>
      </c>
      <c r="P1123" s="261">
        <v>843</v>
      </c>
    </row>
    <row r="1124" spans="12:16" hidden="1" outlineLevel="1">
      <c r="L1124" s="68">
        <f t="shared" si="481"/>
        <v>355</v>
      </c>
      <c r="M1124" s="261">
        <v>9031</v>
      </c>
      <c r="N1124" s="261">
        <v>4167</v>
      </c>
      <c r="O1124" s="261">
        <v>5528</v>
      </c>
      <c r="P1124" s="261">
        <v>1078</v>
      </c>
    </row>
    <row r="1125" spans="12:16" hidden="1" outlineLevel="1">
      <c r="L1125" s="68">
        <f t="shared" si="481"/>
        <v>356</v>
      </c>
      <c r="M1125" s="261">
        <v>1587</v>
      </c>
      <c r="N1125" s="261">
        <v>1088</v>
      </c>
      <c r="O1125" s="261">
        <v>799</v>
      </c>
      <c r="P1125" s="261">
        <v>147</v>
      </c>
    </row>
    <row r="1126" spans="12:16" hidden="1" outlineLevel="1">
      <c r="L1126" s="68">
        <f t="shared" si="481"/>
        <v>357</v>
      </c>
      <c r="M1126" s="261">
        <v>13099</v>
      </c>
      <c r="N1126" s="261">
        <v>8997</v>
      </c>
      <c r="O1126" s="261">
        <v>6961</v>
      </c>
      <c r="P1126" s="261">
        <v>551</v>
      </c>
    </row>
    <row r="1127" spans="12:16" hidden="1" outlineLevel="1">
      <c r="L1127" s="68">
        <f t="shared" si="481"/>
        <v>358</v>
      </c>
      <c r="M1127" s="261">
        <v>8618</v>
      </c>
      <c r="N1127" s="261">
        <v>3645</v>
      </c>
      <c r="O1127" s="261">
        <v>3796</v>
      </c>
      <c r="P1127" s="261">
        <v>201</v>
      </c>
    </row>
    <row r="1128" spans="12:16" hidden="1" outlineLevel="1">
      <c r="L1128" s="68">
        <f t="shared" si="481"/>
        <v>359</v>
      </c>
      <c r="M1128" s="261">
        <v>4357</v>
      </c>
      <c r="N1128" s="261">
        <v>4337</v>
      </c>
      <c r="O1128" s="261">
        <v>2639</v>
      </c>
      <c r="P1128" s="261">
        <v>348</v>
      </c>
    </row>
    <row r="1129" spans="12:16" hidden="1" outlineLevel="1">
      <c r="L1129" s="68">
        <f t="shared" si="481"/>
        <v>360</v>
      </c>
      <c r="M1129" s="261">
        <v>4665</v>
      </c>
      <c r="N1129" s="261">
        <v>1487</v>
      </c>
      <c r="O1129" s="261">
        <v>1955</v>
      </c>
      <c r="P1129" s="261">
        <v>488</v>
      </c>
    </row>
    <row r="1130" spans="12:16" hidden="1" outlineLevel="1">
      <c r="L1130" s="68">
        <f t="shared" si="481"/>
        <v>361</v>
      </c>
      <c r="M1130" s="261">
        <v>6554</v>
      </c>
      <c r="N1130" s="261">
        <v>3565</v>
      </c>
      <c r="O1130" s="261">
        <v>4250</v>
      </c>
      <c r="P1130" s="261">
        <v>312</v>
      </c>
    </row>
    <row r="1131" spans="12:16" hidden="1" outlineLevel="1">
      <c r="L1131" s="68">
        <f t="shared" si="481"/>
        <v>362</v>
      </c>
      <c r="M1131" s="261">
        <v>1834</v>
      </c>
      <c r="N1131" s="261">
        <v>512</v>
      </c>
      <c r="O1131" s="261">
        <v>1068</v>
      </c>
      <c r="P1131" s="261">
        <v>27</v>
      </c>
    </row>
    <row r="1132" spans="12:16" hidden="1" outlineLevel="1">
      <c r="L1132" s="68">
        <f t="shared" si="481"/>
        <v>363</v>
      </c>
      <c r="M1132" s="261">
        <v>10625</v>
      </c>
      <c r="N1132" s="261">
        <v>7829</v>
      </c>
      <c r="O1132" s="261">
        <v>5014</v>
      </c>
      <c r="P1132" s="261">
        <v>341</v>
      </c>
    </row>
    <row r="1133" spans="12:16" hidden="1" outlineLevel="1">
      <c r="L1133" s="68">
        <f t="shared" si="481"/>
        <v>364</v>
      </c>
      <c r="M1133" s="261">
        <v>4931</v>
      </c>
      <c r="N1133" s="261">
        <v>1411</v>
      </c>
      <c r="O1133" s="261">
        <v>2891</v>
      </c>
      <c r="P1133" s="261">
        <v>80</v>
      </c>
    </row>
    <row r="1134" spans="12:16" hidden="1" outlineLevel="1">
      <c r="L1134" s="68">
        <f t="shared" si="481"/>
        <v>365</v>
      </c>
      <c r="M1134" s="261">
        <v>4671</v>
      </c>
      <c r="N1134" s="261">
        <v>3214</v>
      </c>
      <c r="O1134" s="261">
        <v>2051</v>
      </c>
      <c r="P1134" s="261">
        <v>211</v>
      </c>
    </row>
    <row r="1135" spans="12:16" hidden="1" outlineLevel="1">
      <c r="L1135" s="68">
        <f t="shared" si="481"/>
        <v>366</v>
      </c>
      <c r="M1135" s="261">
        <v>7578</v>
      </c>
      <c r="N1135" s="261">
        <v>9777</v>
      </c>
      <c r="O1135" s="261">
        <v>4146</v>
      </c>
      <c r="P1135" s="261">
        <v>1509</v>
      </c>
    </row>
    <row r="1136" spans="12:16" hidden="1" outlineLevel="1">
      <c r="L1136" s="68">
        <f t="shared" si="481"/>
        <v>367</v>
      </c>
      <c r="M1136" s="261">
        <v>9575</v>
      </c>
      <c r="N1136" s="261">
        <v>10012</v>
      </c>
      <c r="O1136" s="261">
        <v>5144</v>
      </c>
      <c r="P1136" s="261">
        <v>1120</v>
      </c>
    </row>
    <row r="1137" spans="12:16" hidden="1" outlineLevel="1">
      <c r="L1137" s="68">
        <f t="shared" si="481"/>
        <v>368</v>
      </c>
      <c r="M1137" s="261">
        <v>15147</v>
      </c>
      <c r="N1137" s="261">
        <v>16579</v>
      </c>
      <c r="O1137" s="261">
        <v>8331</v>
      </c>
      <c r="P1137" s="261">
        <v>3186</v>
      </c>
    </row>
    <row r="1138" spans="12:16" hidden="1" outlineLevel="1">
      <c r="L1138" s="68">
        <f t="shared" si="481"/>
        <v>369</v>
      </c>
      <c r="M1138" s="261">
        <v>210120</v>
      </c>
      <c r="N1138" s="261">
        <v>1350</v>
      </c>
      <c r="O1138" s="261">
        <v>171615</v>
      </c>
      <c r="P1138" s="261">
        <v>945</v>
      </c>
    </row>
    <row r="1139" spans="12:16" hidden="1" outlineLevel="1">
      <c r="L1139" s="68">
        <f t="shared" si="481"/>
        <v>370</v>
      </c>
      <c r="M1139" s="261">
        <v>5740</v>
      </c>
      <c r="N1139" s="261">
        <v>27</v>
      </c>
      <c r="O1139" s="261">
        <v>6094</v>
      </c>
      <c r="P1139" s="261">
        <v>46</v>
      </c>
    </row>
    <row r="1140" spans="12:16" hidden="1" outlineLevel="1">
      <c r="L1140" s="68">
        <f t="shared" si="481"/>
        <v>371</v>
      </c>
      <c r="M1140" s="261">
        <v>4418</v>
      </c>
      <c r="N1140" s="261">
        <v>1236</v>
      </c>
      <c r="O1140" s="261">
        <v>2990</v>
      </c>
      <c r="P1140" s="261">
        <v>259</v>
      </c>
    </row>
    <row r="1141" spans="12:16" hidden="1" outlineLevel="1">
      <c r="L1141" s="68">
        <f t="shared" si="481"/>
        <v>372</v>
      </c>
      <c r="M1141" s="261">
        <v>5460</v>
      </c>
      <c r="N1141" s="261">
        <v>833</v>
      </c>
      <c r="O1141" s="261">
        <v>4429</v>
      </c>
      <c r="P1141" s="261">
        <v>57</v>
      </c>
    </row>
    <row r="1142" spans="12:16" hidden="1" outlineLevel="1">
      <c r="L1142" s="68">
        <f t="shared" si="481"/>
        <v>373</v>
      </c>
      <c r="M1142" s="261">
        <v>15083</v>
      </c>
      <c r="N1142" s="261">
        <v>2617</v>
      </c>
      <c r="O1142" s="261">
        <v>7741</v>
      </c>
      <c r="P1142" s="261">
        <v>189</v>
      </c>
    </row>
    <row r="1143" spans="12:16" hidden="1" outlineLevel="1">
      <c r="L1143" s="68">
        <f t="shared" si="481"/>
        <v>374</v>
      </c>
      <c r="M1143" s="261">
        <v>5777</v>
      </c>
      <c r="N1143" s="261">
        <v>1439</v>
      </c>
      <c r="O1143" s="261">
        <v>3161</v>
      </c>
      <c r="P1143" s="261">
        <v>301</v>
      </c>
    </row>
    <row r="1144" spans="12:16" hidden="1" outlineLevel="1">
      <c r="L1144" s="68">
        <f t="shared" si="481"/>
        <v>375</v>
      </c>
      <c r="M1144" s="261">
        <v>6723</v>
      </c>
      <c r="N1144" s="261">
        <v>834</v>
      </c>
      <c r="O1144" s="261">
        <v>4223</v>
      </c>
      <c r="P1144" s="261">
        <v>143</v>
      </c>
    </row>
    <row r="1145" spans="12:16" hidden="1" outlineLevel="1">
      <c r="L1145" s="68">
        <f t="shared" si="481"/>
        <v>376</v>
      </c>
      <c r="M1145" s="261">
        <v>66537</v>
      </c>
      <c r="N1145" s="261">
        <v>3367</v>
      </c>
      <c r="O1145" s="261">
        <v>55445</v>
      </c>
      <c r="P1145" s="261">
        <v>309</v>
      </c>
    </row>
    <row r="1146" spans="12:16" hidden="1" outlineLevel="1">
      <c r="L1146" s="68">
        <f t="shared" si="481"/>
        <v>377</v>
      </c>
      <c r="M1146" s="261">
        <v>26216</v>
      </c>
      <c r="N1146" s="261">
        <v>7712</v>
      </c>
      <c r="O1146" s="261">
        <v>15491</v>
      </c>
      <c r="P1146" s="261">
        <v>260</v>
      </c>
    </row>
    <row r="1147" spans="12:16" hidden="1" outlineLevel="1">
      <c r="L1147" s="68">
        <f t="shared" si="481"/>
        <v>378</v>
      </c>
      <c r="M1147" s="261">
        <v>11462</v>
      </c>
      <c r="N1147" s="261">
        <v>3191</v>
      </c>
      <c r="O1147" s="261">
        <v>5004</v>
      </c>
      <c r="P1147" s="261">
        <v>262</v>
      </c>
    </row>
    <row r="1148" spans="12:16" hidden="1" outlineLevel="1">
      <c r="L1148" s="68">
        <f t="shared" si="481"/>
        <v>379</v>
      </c>
      <c r="M1148" s="261">
        <v>12937</v>
      </c>
      <c r="N1148" s="261">
        <v>8241</v>
      </c>
      <c r="O1148" s="261">
        <v>4792</v>
      </c>
      <c r="P1148" s="261">
        <v>221</v>
      </c>
    </row>
    <row r="1149" spans="12:16" hidden="1" outlineLevel="1">
      <c r="L1149" s="68">
        <f t="shared" si="481"/>
        <v>380</v>
      </c>
      <c r="M1149" s="261">
        <v>4847</v>
      </c>
      <c r="N1149" s="261">
        <v>1460</v>
      </c>
      <c r="O1149" s="261">
        <v>2143</v>
      </c>
      <c r="P1149" s="261">
        <v>63</v>
      </c>
    </row>
    <row r="1150" spans="12:16" hidden="1" outlineLevel="1">
      <c r="L1150" s="68">
        <f t="shared" si="481"/>
        <v>381</v>
      </c>
      <c r="M1150" s="261">
        <v>7402</v>
      </c>
      <c r="N1150" s="261">
        <v>4636</v>
      </c>
      <c r="O1150" s="261">
        <v>3082</v>
      </c>
      <c r="P1150" s="261">
        <v>541</v>
      </c>
    </row>
    <row r="1151" spans="12:16" hidden="1" outlineLevel="1">
      <c r="L1151" s="68">
        <f t="shared" si="481"/>
        <v>382</v>
      </c>
      <c r="M1151" s="261">
        <v>14359</v>
      </c>
      <c r="N1151" s="261">
        <v>13109</v>
      </c>
      <c r="O1151" s="261">
        <v>5629</v>
      </c>
      <c r="P1151" s="261">
        <v>729</v>
      </c>
    </row>
    <row r="1152" spans="12:16" hidden="1" outlineLevel="1">
      <c r="L1152" s="68">
        <f t="shared" si="481"/>
        <v>383</v>
      </c>
      <c r="M1152" s="261">
        <v>3300</v>
      </c>
      <c r="N1152" s="261">
        <v>3704</v>
      </c>
      <c r="O1152" s="261">
        <v>1275</v>
      </c>
      <c r="P1152" s="261">
        <v>511</v>
      </c>
    </row>
    <row r="1153" spans="12:16" hidden="1" outlineLevel="1">
      <c r="L1153" s="68">
        <f t="shared" si="481"/>
        <v>384</v>
      </c>
      <c r="M1153" s="261">
        <v>7458</v>
      </c>
      <c r="N1153" s="261">
        <v>4229</v>
      </c>
      <c r="O1153" s="261">
        <v>3696</v>
      </c>
      <c r="P1153" s="261">
        <v>121</v>
      </c>
    </row>
    <row r="1154" spans="12:16" hidden="1" outlineLevel="1">
      <c r="L1154" s="68">
        <f t="shared" si="481"/>
        <v>385</v>
      </c>
      <c r="M1154" s="261">
        <v>6748</v>
      </c>
      <c r="N1154" s="261">
        <v>3459</v>
      </c>
      <c r="O1154" s="261">
        <v>1983</v>
      </c>
      <c r="P1154" s="261">
        <v>412</v>
      </c>
    </row>
    <row r="1155" spans="12:16" hidden="1" outlineLevel="1">
      <c r="L1155" s="68">
        <f t="shared" si="481"/>
        <v>386</v>
      </c>
      <c r="M1155" s="261">
        <v>15627</v>
      </c>
      <c r="N1155" s="261">
        <v>10255</v>
      </c>
      <c r="O1155" s="261">
        <v>2356</v>
      </c>
      <c r="P1155" s="261">
        <v>267</v>
      </c>
    </row>
    <row r="1156" spans="12:16" hidden="1" outlineLevel="1">
      <c r="L1156" s="68">
        <f t="shared" ref="L1156:L1209" si="482">L1155+1</f>
        <v>387</v>
      </c>
      <c r="M1156" s="261">
        <v>13408</v>
      </c>
      <c r="N1156" s="261">
        <v>658</v>
      </c>
      <c r="O1156" s="261">
        <v>13614</v>
      </c>
      <c r="P1156" s="261">
        <v>516</v>
      </c>
    </row>
    <row r="1157" spans="12:16" hidden="1" outlineLevel="1">
      <c r="L1157" s="68">
        <f t="shared" si="482"/>
        <v>388</v>
      </c>
      <c r="M1157" s="261">
        <v>25376</v>
      </c>
      <c r="N1157" s="261">
        <v>4982</v>
      </c>
      <c r="O1157" s="261">
        <v>17317</v>
      </c>
      <c r="P1157" s="261">
        <v>2935</v>
      </c>
    </row>
    <row r="1158" spans="12:16" hidden="1" outlineLevel="1">
      <c r="L1158" s="68">
        <f t="shared" si="482"/>
        <v>389</v>
      </c>
      <c r="M1158" s="261">
        <v>48969</v>
      </c>
      <c r="N1158" s="261">
        <v>5470</v>
      </c>
      <c r="O1158" s="261">
        <v>33506</v>
      </c>
      <c r="P1158" s="261">
        <v>2168</v>
      </c>
    </row>
    <row r="1159" spans="12:16" hidden="1" outlineLevel="1">
      <c r="L1159" s="68">
        <f t="shared" si="482"/>
        <v>390</v>
      </c>
      <c r="M1159" s="261">
        <v>65904</v>
      </c>
      <c r="N1159" s="261">
        <v>213</v>
      </c>
      <c r="O1159" s="261">
        <v>56333</v>
      </c>
      <c r="P1159" s="261">
        <v>103</v>
      </c>
    </row>
    <row r="1160" spans="12:16" hidden="1" outlineLevel="1">
      <c r="L1160" s="68">
        <f t="shared" si="482"/>
        <v>391</v>
      </c>
      <c r="M1160" s="261">
        <v>15841</v>
      </c>
      <c r="N1160" s="261">
        <v>5495</v>
      </c>
      <c r="O1160" s="261">
        <v>8318</v>
      </c>
      <c r="P1160" s="261">
        <v>499</v>
      </c>
    </row>
    <row r="1161" spans="12:16" hidden="1" outlineLevel="1">
      <c r="L1161" s="68">
        <f t="shared" si="482"/>
        <v>392</v>
      </c>
      <c r="M1161" s="261">
        <v>4578</v>
      </c>
      <c r="N1161" s="261">
        <v>6998</v>
      </c>
      <c r="O1161" s="261">
        <v>1410</v>
      </c>
      <c r="P1161" s="261">
        <v>555</v>
      </c>
    </row>
    <row r="1162" spans="12:16" hidden="1" outlineLevel="1">
      <c r="L1162" s="68">
        <f t="shared" si="482"/>
        <v>393</v>
      </c>
      <c r="M1162" s="261">
        <v>7405</v>
      </c>
      <c r="N1162" s="261">
        <v>1012</v>
      </c>
      <c r="O1162" s="261">
        <v>2662</v>
      </c>
      <c r="P1162" s="261">
        <v>36</v>
      </c>
    </row>
    <row r="1163" spans="12:16" hidden="1" outlineLevel="1">
      <c r="L1163" s="68">
        <f t="shared" si="482"/>
        <v>394</v>
      </c>
      <c r="M1163" s="261">
        <v>4818</v>
      </c>
      <c r="N1163" s="261">
        <v>5289</v>
      </c>
      <c r="O1163" s="261">
        <v>1625</v>
      </c>
      <c r="P1163" s="261">
        <v>958</v>
      </c>
    </row>
    <row r="1164" spans="12:16" hidden="1" outlineLevel="1">
      <c r="L1164" s="68">
        <f t="shared" si="482"/>
        <v>395</v>
      </c>
      <c r="M1164" s="261">
        <v>5362</v>
      </c>
      <c r="N1164" s="261">
        <v>4071</v>
      </c>
      <c r="O1164" s="261">
        <v>2884</v>
      </c>
      <c r="P1164" s="261">
        <v>899</v>
      </c>
    </row>
    <row r="1165" spans="12:16" hidden="1" outlineLevel="1">
      <c r="L1165" s="68">
        <f t="shared" si="482"/>
        <v>396</v>
      </c>
      <c r="M1165" s="261">
        <v>0</v>
      </c>
      <c r="N1165" s="261">
        <v>0</v>
      </c>
      <c r="O1165" s="261">
        <v>0</v>
      </c>
      <c r="P1165" s="261">
        <v>0</v>
      </c>
    </row>
    <row r="1166" spans="12:16" hidden="1" outlineLevel="1">
      <c r="L1166" s="68">
        <f t="shared" si="482"/>
        <v>397</v>
      </c>
      <c r="M1166" s="261">
        <v>0</v>
      </c>
      <c r="N1166" s="261">
        <v>0</v>
      </c>
      <c r="O1166" s="261">
        <v>0</v>
      </c>
      <c r="P1166" s="261">
        <v>0</v>
      </c>
    </row>
    <row r="1167" spans="12:16" hidden="1" outlineLevel="1">
      <c r="L1167" s="68">
        <f t="shared" si="482"/>
        <v>398</v>
      </c>
      <c r="M1167" s="261">
        <v>0</v>
      </c>
      <c r="N1167" s="261">
        <v>0</v>
      </c>
      <c r="O1167" s="261">
        <v>0</v>
      </c>
      <c r="P1167" s="261">
        <v>0</v>
      </c>
    </row>
    <row r="1168" spans="12:16" hidden="1" outlineLevel="1">
      <c r="L1168" s="68">
        <f t="shared" si="482"/>
        <v>399</v>
      </c>
      <c r="M1168" s="261">
        <v>0</v>
      </c>
      <c r="N1168" s="261">
        <v>0</v>
      </c>
      <c r="O1168" s="261">
        <v>0</v>
      </c>
      <c r="P1168" s="261">
        <v>0</v>
      </c>
    </row>
    <row r="1169" spans="12:16" hidden="1" outlineLevel="1">
      <c r="L1169" s="68">
        <f t="shared" si="482"/>
        <v>400</v>
      </c>
      <c r="M1169" s="261">
        <v>0</v>
      </c>
      <c r="N1169" s="261">
        <v>0</v>
      </c>
      <c r="O1169" s="261">
        <v>0</v>
      </c>
      <c r="P1169" s="261">
        <v>0</v>
      </c>
    </row>
    <row r="1170" spans="12:16" hidden="1" outlineLevel="1">
      <c r="L1170" s="68">
        <f t="shared" si="482"/>
        <v>401</v>
      </c>
      <c r="M1170" s="261">
        <v>0</v>
      </c>
      <c r="N1170" s="261">
        <v>0</v>
      </c>
      <c r="O1170" s="261">
        <v>0</v>
      </c>
      <c r="P1170" s="261">
        <v>0</v>
      </c>
    </row>
    <row r="1171" spans="12:16" hidden="1" outlineLevel="1">
      <c r="L1171" s="68">
        <f t="shared" si="482"/>
        <v>402</v>
      </c>
      <c r="M1171" s="261">
        <v>0</v>
      </c>
      <c r="N1171" s="261">
        <v>0</v>
      </c>
      <c r="O1171" s="261">
        <v>0</v>
      </c>
      <c r="P1171" s="261">
        <v>0</v>
      </c>
    </row>
    <row r="1172" spans="12:16" hidden="1" outlineLevel="1">
      <c r="L1172" s="68">
        <f t="shared" si="482"/>
        <v>403</v>
      </c>
      <c r="M1172" s="261">
        <v>0</v>
      </c>
      <c r="N1172" s="261">
        <v>0</v>
      </c>
      <c r="O1172" s="261">
        <v>0</v>
      </c>
      <c r="P1172" s="261">
        <v>0</v>
      </c>
    </row>
    <row r="1173" spans="12:16" hidden="1" outlineLevel="1">
      <c r="L1173" s="68">
        <f t="shared" si="482"/>
        <v>404</v>
      </c>
      <c r="M1173" s="261">
        <v>0</v>
      </c>
      <c r="N1173" s="261">
        <v>0</v>
      </c>
      <c r="O1173" s="261">
        <v>0</v>
      </c>
      <c r="P1173" s="261">
        <v>0</v>
      </c>
    </row>
    <row r="1174" spans="12:16" hidden="1" outlineLevel="1">
      <c r="L1174" s="68">
        <f t="shared" si="482"/>
        <v>405</v>
      </c>
      <c r="M1174" s="261">
        <v>0</v>
      </c>
      <c r="N1174" s="261">
        <v>0</v>
      </c>
      <c r="O1174" s="261">
        <v>0</v>
      </c>
      <c r="P1174" s="261">
        <v>0</v>
      </c>
    </row>
    <row r="1175" spans="12:16" hidden="1" outlineLevel="1">
      <c r="L1175" s="68">
        <f t="shared" si="482"/>
        <v>406</v>
      </c>
      <c r="M1175" s="261">
        <v>0</v>
      </c>
      <c r="N1175" s="261">
        <v>0</v>
      </c>
      <c r="O1175" s="261">
        <v>0</v>
      </c>
      <c r="P1175" s="261">
        <v>0</v>
      </c>
    </row>
    <row r="1176" spans="12:16" hidden="1" outlineLevel="1">
      <c r="L1176" s="68">
        <f t="shared" si="482"/>
        <v>407</v>
      </c>
      <c r="M1176" s="261">
        <v>0</v>
      </c>
      <c r="N1176" s="261">
        <v>0</v>
      </c>
      <c r="O1176" s="261">
        <v>0</v>
      </c>
      <c r="P1176" s="261">
        <v>0</v>
      </c>
    </row>
    <row r="1177" spans="12:16" hidden="1" outlineLevel="1">
      <c r="L1177" s="68">
        <f t="shared" si="482"/>
        <v>408</v>
      </c>
      <c r="M1177" s="261">
        <v>0</v>
      </c>
      <c r="N1177" s="261">
        <v>0</v>
      </c>
      <c r="O1177" s="261">
        <v>0</v>
      </c>
      <c r="P1177" s="261">
        <v>0</v>
      </c>
    </row>
    <row r="1178" spans="12:16" hidden="1" outlineLevel="1">
      <c r="L1178" s="68">
        <f t="shared" si="482"/>
        <v>409</v>
      </c>
      <c r="M1178" s="261">
        <v>0</v>
      </c>
      <c r="N1178" s="261">
        <v>0</v>
      </c>
      <c r="O1178" s="261">
        <v>0</v>
      </c>
      <c r="P1178" s="261">
        <v>0</v>
      </c>
    </row>
    <row r="1179" spans="12:16" hidden="1" outlineLevel="1">
      <c r="L1179" s="68">
        <f t="shared" si="482"/>
        <v>410</v>
      </c>
      <c r="M1179" s="261">
        <v>0</v>
      </c>
      <c r="N1179" s="261">
        <v>0</v>
      </c>
      <c r="O1179" s="261">
        <v>0</v>
      </c>
      <c r="P1179" s="261">
        <v>0</v>
      </c>
    </row>
    <row r="1180" spans="12:16" hidden="1" outlineLevel="1">
      <c r="L1180" s="68">
        <f t="shared" si="482"/>
        <v>411</v>
      </c>
      <c r="M1180" s="261">
        <v>0</v>
      </c>
      <c r="N1180" s="261">
        <v>0</v>
      </c>
      <c r="O1180" s="261">
        <v>0</v>
      </c>
      <c r="P1180" s="261">
        <v>0</v>
      </c>
    </row>
    <row r="1181" spans="12:16" hidden="1" outlineLevel="1">
      <c r="L1181" s="68">
        <f t="shared" si="482"/>
        <v>412</v>
      </c>
      <c r="M1181" s="261">
        <v>0</v>
      </c>
      <c r="N1181" s="261">
        <v>0</v>
      </c>
      <c r="O1181" s="261">
        <v>0</v>
      </c>
      <c r="P1181" s="261">
        <v>0</v>
      </c>
    </row>
    <row r="1182" spans="12:16" hidden="1" outlineLevel="1">
      <c r="L1182" s="68">
        <f t="shared" si="482"/>
        <v>413</v>
      </c>
      <c r="M1182" s="261">
        <v>0</v>
      </c>
      <c r="N1182" s="261">
        <v>0</v>
      </c>
      <c r="O1182" s="261">
        <v>0</v>
      </c>
      <c r="P1182" s="261">
        <v>0</v>
      </c>
    </row>
    <row r="1183" spans="12:16" hidden="1" outlineLevel="1">
      <c r="L1183" s="68">
        <f t="shared" si="482"/>
        <v>414</v>
      </c>
      <c r="M1183" s="261">
        <v>0</v>
      </c>
      <c r="N1183" s="261">
        <v>0</v>
      </c>
      <c r="O1183" s="261">
        <v>0</v>
      </c>
      <c r="P1183" s="261">
        <v>0</v>
      </c>
    </row>
    <row r="1184" spans="12:16" hidden="1" outlineLevel="1">
      <c r="L1184" s="68">
        <f t="shared" si="482"/>
        <v>415</v>
      </c>
      <c r="M1184" s="261">
        <v>0</v>
      </c>
      <c r="N1184" s="261">
        <v>0</v>
      </c>
      <c r="O1184" s="261">
        <v>0</v>
      </c>
      <c r="P1184" s="261">
        <v>0</v>
      </c>
    </row>
    <row r="1185" spans="12:16" hidden="1" outlineLevel="1">
      <c r="L1185" s="68">
        <f t="shared" si="482"/>
        <v>416</v>
      </c>
      <c r="M1185" s="261">
        <v>0</v>
      </c>
      <c r="N1185" s="261">
        <v>0</v>
      </c>
      <c r="O1185" s="261">
        <v>0</v>
      </c>
      <c r="P1185" s="261">
        <v>0</v>
      </c>
    </row>
    <row r="1186" spans="12:16" hidden="1" outlineLevel="1">
      <c r="L1186" s="68">
        <f t="shared" si="482"/>
        <v>417</v>
      </c>
      <c r="M1186" s="261">
        <v>0</v>
      </c>
      <c r="N1186" s="261">
        <v>0</v>
      </c>
      <c r="O1186" s="261">
        <v>0</v>
      </c>
      <c r="P1186" s="261">
        <v>0</v>
      </c>
    </row>
    <row r="1187" spans="12:16" hidden="1" outlineLevel="1">
      <c r="L1187" s="68">
        <f t="shared" si="482"/>
        <v>418</v>
      </c>
      <c r="M1187" s="261">
        <v>0</v>
      </c>
      <c r="N1187" s="261">
        <v>0</v>
      </c>
      <c r="O1187" s="261">
        <v>0</v>
      </c>
      <c r="P1187" s="261">
        <v>0</v>
      </c>
    </row>
    <row r="1188" spans="12:16" hidden="1" outlineLevel="1">
      <c r="L1188" s="68">
        <f t="shared" si="482"/>
        <v>419</v>
      </c>
      <c r="M1188" s="261">
        <v>0</v>
      </c>
      <c r="N1188" s="261">
        <v>0</v>
      </c>
      <c r="O1188" s="261">
        <v>0</v>
      </c>
      <c r="P1188" s="261">
        <v>0</v>
      </c>
    </row>
    <row r="1189" spans="12:16" hidden="1" outlineLevel="1">
      <c r="L1189" s="68">
        <f t="shared" si="482"/>
        <v>420</v>
      </c>
      <c r="M1189" s="261">
        <v>0</v>
      </c>
      <c r="N1189" s="261">
        <v>0</v>
      </c>
      <c r="O1189" s="261">
        <v>0</v>
      </c>
      <c r="P1189" s="261">
        <v>0</v>
      </c>
    </row>
    <row r="1190" spans="12:16" hidden="1" outlineLevel="1">
      <c r="L1190" s="68">
        <f t="shared" si="482"/>
        <v>421</v>
      </c>
      <c r="M1190" s="261">
        <v>0</v>
      </c>
      <c r="N1190" s="261">
        <v>0</v>
      </c>
      <c r="O1190" s="261">
        <v>0</v>
      </c>
      <c r="P1190" s="261">
        <v>0</v>
      </c>
    </row>
    <row r="1191" spans="12:16" hidden="1" outlineLevel="1">
      <c r="L1191" s="68">
        <f t="shared" si="482"/>
        <v>422</v>
      </c>
      <c r="M1191" s="261">
        <v>0</v>
      </c>
      <c r="N1191" s="261">
        <v>0</v>
      </c>
      <c r="O1191" s="261">
        <v>0</v>
      </c>
      <c r="P1191" s="261">
        <v>0</v>
      </c>
    </row>
    <row r="1192" spans="12:16" hidden="1" outlineLevel="1">
      <c r="L1192" s="68">
        <f t="shared" si="482"/>
        <v>423</v>
      </c>
      <c r="M1192" s="261">
        <v>0</v>
      </c>
      <c r="N1192" s="261">
        <v>0</v>
      </c>
      <c r="O1192" s="261">
        <v>0</v>
      </c>
      <c r="P1192" s="261">
        <v>0</v>
      </c>
    </row>
    <row r="1193" spans="12:16" hidden="1" outlineLevel="1">
      <c r="L1193" s="68">
        <f t="shared" si="482"/>
        <v>424</v>
      </c>
      <c r="M1193" s="261">
        <v>0</v>
      </c>
      <c r="N1193" s="261">
        <v>0</v>
      </c>
      <c r="O1193" s="261">
        <v>0</v>
      </c>
      <c r="P1193" s="261">
        <v>0</v>
      </c>
    </row>
    <row r="1194" spans="12:16" hidden="1" outlineLevel="1">
      <c r="L1194" s="68">
        <f t="shared" si="482"/>
        <v>425</v>
      </c>
      <c r="M1194" s="261">
        <v>0</v>
      </c>
      <c r="N1194" s="261">
        <v>0</v>
      </c>
      <c r="O1194" s="261">
        <v>0</v>
      </c>
      <c r="P1194" s="261">
        <v>0</v>
      </c>
    </row>
    <row r="1195" spans="12:16" hidden="1" outlineLevel="1">
      <c r="L1195" s="68">
        <f t="shared" si="482"/>
        <v>426</v>
      </c>
      <c r="M1195" s="261">
        <v>0</v>
      </c>
      <c r="N1195" s="261">
        <v>0</v>
      </c>
      <c r="O1195" s="261">
        <v>0</v>
      </c>
      <c r="P1195" s="261">
        <v>0</v>
      </c>
    </row>
    <row r="1196" spans="12:16" hidden="1" outlineLevel="1">
      <c r="L1196" s="68">
        <f t="shared" si="482"/>
        <v>427</v>
      </c>
      <c r="M1196" s="261">
        <v>0</v>
      </c>
      <c r="N1196" s="261">
        <v>0</v>
      </c>
      <c r="O1196" s="261">
        <v>0</v>
      </c>
      <c r="P1196" s="261">
        <v>0</v>
      </c>
    </row>
    <row r="1197" spans="12:16" hidden="1" outlineLevel="1">
      <c r="L1197" s="68">
        <f t="shared" si="482"/>
        <v>428</v>
      </c>
      <c r="M1197" s="261">
        <v>0</v>
      </c>
      <c r="N1197" s="261">
        <v>0</v>
      </c>
      <c r="O1197" s="261">
        <v>0</v>
      </c>
      <c r="P1197" s="261">
        <v>0</v>
      </c>
    </row>
    <row r="1198" spans="12:16" hidden="1" outlineLevel="1">
      <c r="L1198" s="68">
        <f t="shared" si="482"/>
        <v>429</v>
      </c>
      <c r="M1198" s="261">
        <v>0</v>
      </c>
      <c r="N1198" s="261">
        <v>0</v>
      </c>
      <c r="O1198" s="261">
        <v>0</v>
      </c>
      <c r="P1198" s="261">
        <v>0</v>
      </c>
    </row>
    <row r="1199" spans="12:16" hidden="1" outlineLevel="1">
      <c r="L1199" s="68">
        <f t="shared" si="482"/>
        <v>430</v>
      </c>
      <c r="M1199" s="261">
        <v>0</v>
      </c>
      <c r="N1199" s="261">
        <v>0</v>
      </c>
      <c r="O1199" s="261">
        <v>0</v>
      </c>
      <c r="P1199" s="261">
        <v>0</v>
      </c>
    </row>
    <row r="1200" spans="12:16" hidden="1" outlineLevel="1">
      <c r="L1200" s="68">
        <f t="shared" si="482"/>
        <v>431</v>
      </c>
      <c r="M1200" s="261">
        <v>0</v>
      </c>
      <c r="N1200" s="261">
        <v>0</v>
      </c>
      <c r="O1200" s="261">
        <v>0</v>
      </c>
      <c r="P1200" s="261">
        <v>0</v>
      </c>
    </row>
    <row r="1201" spans="12:16" hidden="1" outlineLevel="1">
      <c r="L1201" s="68">
        <f t="shared" si="482"/>
        <v>432</v>
      </c>
      <c r="M1201" s="261">
        <v>0</v>
      </c>
      <c r="N1201" s="261">
        <v>0</v>
      </c>
      <c r="O1201" s="261">
        <v>0</v>
      </c>
      <c r="P1201" s="261">
        <v>0</v>
      </c>
    </row>
    <row r="1202" spans="12:16" hidden="1" outlineLevel="1">
      <c r="L1202" s="68">
        <f t="shared" si="482"/>
        <v>433</v>
      </c>
      <c r="M1202" s="261">
        <v>0</v>
      </c>
      <c r="N1202" s="261">
        <v>0</v>
      </c>
      <c r="O1202" s="261">
        <v>0</v>
      </c>
      <c r="P1202" s="261">
        <v>0</v>
      </c>
    </row>
    <row r="1203" spans="12:16" hidden="1" outlineLevel="1">
      <c r="L1203" s="68">
        <f t="shared" si="482"/>
        <v>434</v>
      </c>
      <c r="M1203" s="261">
        <v>0</v>
      </c>
      <c r="N1203" s="261">
        <v>0</v>
      </c>
      <c r="O1203" s="261">
        <v>0</v>
      </c>
      <c r="P1203" s="261">
        <v>0</v>
      </c>
    </row>
    <row r="1204" spans="12:16" hidden="1" outlineLevel="1">
      <c r="L1204" s="68">
        <f t="shared" si="482"/>
        <v>435</v>
      </c>
      <c r="M1204" s="261">
        <v>0</v>
      </c>
      <c r="N1204" s="261">
        <v>0</v>
      </c>
      <c r="O1204" s="261">
        <v>0</v>
      </c>
      <c r="P1204" s="261">
        <v>0</v>
      </c>
    </row>
    <row r="1205" spans="12:16" hidden="1" outlineLevel="1">
      <c r="L1205" s="68">
        <f t="shared" si="482"/>
        <v>436</v>
      </c>
      <c r="M1205" s="261">
        <v>0</v>
      </c>
      <c r="N1205" s="261">
        <v>0</v>
      </c>
      <c r="O1205" s="261">
        <v>0</v>
      </c>
      <c r="P1205" s="261">
        <v>0</v>
      </c>
    </row>
    <row r="1206" spans="12:16" hidden="1" outlineLevel="1">
      <c r="L1206" s="68">
        <f t="shared" si="482"/>
        <v>437</v>
      </c>
      <c r="M1206" s="261">
        <v>0</v>
      </c>
      <c r="N1206" s="261">
        <v>0</v>
      </c>
      <c r="O1206" s="261">
        <v>0</v>
      </c>
      <c r="P1206" s="261">
        <v>0</v>
      </c>
    </row>
    <row r="1207" spans="12:16" hidden="1" outlineLevel="1">
      <c r="L1207" s="68">
        <f t="shared" si="482"/>
        <v>438</v>
      </c>
      <c r="M1207" s="261">
        <v>0</v>
      </c>
      <c r="N1207" s="261">
        <v>0</v>
      </c>
      <c r="O1207" s="261">
        <v>0</v>
      </c>
      <c r="P1207" s="261">
        <v>0</v>
      </c>
    </row>
    <row r="1208" spans="12:16" hidden="1" outlineLevel="1">
      <c r="L1208" s="68">
        <f t="shared" si="482"/>
        <v>439</v>
      </c>
      <c r="M1208" s="261">
        <v>0</v>
      </c>
      <c r="N1208" s="261">
        <v>0</v>
      </c>
      <c r="O1208" s="261">
        <v>0</v>
      </c>
      <c r="P1208" s="261">
        <v>0</v>
      </c>
    </row>
    <row r="1209" spans="12:16" collapsed="1">
      <c r="L1209" s="68">
        <f t="shared" si="482"/>
        <v>440</v>
      </c>
      <c r="M1209" s="261">
        <v>0</v>
      </c>
      <c r="N1209" s="261">
        <v>0</v>
      </c>
      <c r="O1209" s="261">
        <v>0</v>
      </c>
      <c r="P1209" s="261">
        <v>0</v>
      </c>
    </row>
    <row r="1211" spans="12:16">
      <c r="L1211" s="250" t="s">
        <v>571</v>
      </c>
      <c r="M1211" s="284">
        <f>SUM(M770:M1209)</f>
        <v>18703489</v>
      </c>
      <c r="N1211" s="284">
        <f>SUM(N770:N1209)</f>
        <v>1400330</v>
      </c>
      <c r="O1211" s="284">
        <f>SUM(O770:O1209)</f>
        <v>12859256</v>
      </c>
      <c r="P1211" s="284">
        <f>SUM(P770:P1209)</f>
        <v>271444</v>
      </c>
    </row>
  </sheetData>
  <phoneticPr fontId="0" type="noConversion"/>
  <conditionalFormatting sqref="K523:K595 K85 K164:K169 K4 K1:K2 N671:N698 N640:N668 L710:S710 K8:K13 K749:K751 K637:K639 K402:K446 K453:K468 K482:K486 K55:K67 K136:K143 K145:K162 K746 L714:R714 K699:K717 K34:K38 K519:K521 K125:K127 K130:K131 K87:K97 K488:K516 K40:K53 K69:K83 K112:K123 K763:K780 K756 K725:K742 K177:K400 K796:K65498 K24:K25 K16 K470:K474 K171:K174 K720:K722 L742:AA742 K27:K32">
    <cfRule type="cellIs" dxfId="43" priority="53" stopIfTrue="1" operator="equal">
      <formula>"error"</formula>
    </cfRule>
  </conditionalFormatting>
  <conditionalFormatting sqref="F144:G144 F90:G97 F54:G61 F149:G151 G145:G148">
    <cfRule type="cellIs" dxfId="42" priority="54" stopIfTrue="1" operator="equal">
      <formula>0</formula>
    </cfRule>
  </conditionalFormatting>
  <conditionalFormatting sqref="L25:BP25">
    <cfRule type="cellIs" dxfId="41" priority="55" stopIfTrue="1" operator="equal">
      <formula>0</formula>
    </cfRule>
  </conditionalFormatting>
  <conditionalFormatting sqref="K7">
    <cfRule type="cellIs" dxfId="40" priority="51" stopIfTrue="1" operator="equal">
      <formula>"error"</formula>
    </cfRule>
  </conditionalFormatting>
  <conditionalFormatting sqref="K15 K17:K23">
    <cfRule type="cellIs" dxfId="39" priority="50" stopIfTrue="1" operator="equal">
      <formula>"error"</formula>
    </cfRule>
  </conditionalFormatting>
  <conditionalFormatting sqref="K14">
    <cfRule type="cellIs" dxfId="38" priority="49" stopIfTrue="1" operator="equal">
      <formula>"error"</formula>
    </cfRule>
  </conditionalFormatting>
  <conditionalFormatting sqref="K747:K748">
    <cfRule type="cellIs" dxfId="37" priority="48" stopIfTrue="1" operator="equal">
      <formula>"error"</formula>
    </cfRule>
  </conditionalFormatting>
  <conditionalFormatting sqref="K757:K762 L758:Q761">
    <cfRule type="cellIs" dxfId="36" priority="47" stopIfTrue="1" operator="equal">
      <formula>"error"</formula>
    </cfRule>
  </conditionalFormatting>
  <conditionalFormatting sqref="K447:K452">
    <cfRule type="cellIs" dxfId="35" priority="46" stopIfTrue="1" operator="equal">
      <formula>"error"</formula>
    </cfRule>
  </conditionalFormatting>
  <conditionalFormatting sqref="X50:AI50">
    <cfRule type="cellIs" dxfId="34" priority="43" stopIfTrue="1" operator="equal">
      <formula>0</formula>
    </cfRule>
  </conditionalFormatting>
  <conditionalFormatting sqref="K86">
    <cfRule type="cellIs" dxfId="33" priority="42" stopIfTrue="1" operator="equal">
      <formula>"error"</formula>
    </cfRule>
  </conditionalFormatting>
  <conditionalFormatting sqref="AC86:AI86">
    <cfRule type="cellIs" dxfId="32" priority="41" stopIfTrue="1" operator="equal">
      <formula>0</formula>
    </cfRule>
  </conditionalFormatting>
  <conditionalFormatting sqref="L741:AA741">
    <cfRule type="cellIs" dxfId="31" priority="38" stopIfTrue="1" operator="equal">
      <formula>"error"</formula>
    </cfRule>
  </conditionalFormatting>
  <conditionalFormatting sqref="K132 K135">
    <cfRule type="cellIs" dxfId="30" priority="36" stopIfTrue="1" operator="equal">
      <formula>"error"</formula>
    </cfRule>
  </conditionalFormatting>
  <conditionalFormatting sqref="K124">
    <cfRule type="cellIs" dxfId="29" priority="35" stopIfTrue="1" operator="equal">
      <formula>"error"</formula>
    </cfRule>
  </conditionalFormatting>
  <conditionalFormatting sqref="K128">
    <cfRule type="cellIs" dxfId="28" priority="34" stopIfTrue="1" operator="equal">
      <formula>"error"</formula>
    </cfRule>
  </conditionalFormatting>
  <conditionalFormatting sqref="K133">
    <cfRule type="cellIs" dxfId="27" priority="33" stopIfTrue="1" operator="equal">
      <formula>"error"</formula>
    </cfRule>
  </conditionalFormatting>
  <conditionalFormatting sqref="K134">
    <cfRule type="cellIs" dxfId="26" priority="32" stopIfTrue="1" operator="equal">
      <formula>"error"</formula>
    </cfRule>
  </conditionalFormatting>
  <conditionalFormatting sqref="K487">
    <cfRule type="cellIs" dxfId="25" priority="31" stopIfTrue="1" operator="equal">
      <formula>"error"</formula>
    </cfRule>
  </conditionalFormatting>
  <conditionalFormatting sqref="K39">
    <cfRule type="cellIs" dxfId="24" priority="30" stopIfTrue="1" operator="equal">
      <formula>"error"</formula>
    </cfRule>
  </conditionalFormatting>
  <conditionalFormatting sqref="AB86">
    <cfRule type="cellIs" dxfId="23" priority="29" stopIfTrue="1" operator="equal">
      <formula>0</formula>
    </cfRule>
  </conditionalFormatting>
  <conditionalFormatting sqref="Z86">
    <cfRule type="cellIs" dxfId="22" priority="27" stopIfTrue="1" operator="equal">
      <formula>0</formula>
    </cfRule>
  </conditionalFormatting>
  <conditionalFormatting sqref="X86">
    <cfRule type="cellIs" dxfId="21" priority="25" stopIfTrue="1" operator="equal">
      <formula>0</formula>
    </cfRule>
  </conditionalFormatting>
  <conditionalFormatting sqref="Y86">
    <cfRule type="cellIs" dxfId="20" priority="24" stopIfTrue="1" operator="equal">
      <formula>0</formula>
    </cfRule>
  </conditionalFormatting>
  <conditionalFormatting sqref="K99 K101:K111">
    <cfRule type="cellIs" dxfId="19" priority="22" stopIfTrue="1" operator="equal">
      <formula>"error"</formula>
    </cfRule>
  </conditionalFormatting>
  <conditionalFormatting sqref="F104:G106 G107:G111">
    <cfRule type="cellIs" dxfId="18" priority="23" stopIfTrue="1" operator="equal">
      <formula>0</formula>
    </cfRule>
  </conditionalFormatting>
  <conditionalFormatting sqref="K100">
    <cfRule type="cellIs" dxfId="17" priority="21" stopIfTrue="1" operator="equal">
      <formula>"error"</formula>
    </cfRule>
  </conditionalFormatting>
  <conditionalFormatting sqref="AC100:AG100">
    <cfRule type="cellIs" dxfId="16" priority="20" stopIfTrue="1" operator="equal">
      <formula>0</formula>
    </cfRule>
  </conditionalFormatting>
  <conditionalFormatting sqref="AB100">
    <cfRule type="cellIs" dxfId="15" priority="19" stopIfTrue="1" operator="equal">
      <formula>0</formula>
    </cfRule>
  </conditionalFormatting>
  <conditionalFormatting sqref="Z100:AA100">
    <cfRule type="cellIs" dxfId="14" priority="17" stopIfTrue="1" operator="equal">
      <formula>0</formula>
    </cfRule>
  </conditionalFormatting>
  <conditionalFormatting sqref="X100">
    <cfRule type="cellIs" dxfId="13" priority="15" stopIfTrue="1" operator="equal">
      <formula>0</formula>
    </cfRule>
  </conditionalFormatting>
  <conditionalFormatting sqref="Y100">
    <cfRule type="cellIs" dxfId="12" priority="14" stopIfTrue="1" operator="equal">
      <formula>0</formula>
    </cfRule>
  </conditionalFormatting>
  <conditionalFormatting sqref="F107:F111">
    <cfRule type="cellIs" dxfId="11" priority="13" stopIfTrue="1" operator="equal">
      <formula>0</formula>
    </cfRule>
  </conditionalFormatting>
  <conditionalFormatting sqref="K723:K724">
    <cfRule type="cellIs" dxfId="10" priority="12" stopIfTrue="1" operator="equal">
      <formula>"error"</formula>
    </cfRule>
  </conditionalFormatting>
  <conditionalFormatting sqref="K755">
    <cfRule type="cellIs" dxfId="9" priority="9" stopIfTrue="1" operator="equal">
      <formula>"error"</formula>
    </cfRule>
  </conditionalFormatting>
  <conditionalFormatting sqref="L174">
    <cfRule type="cellIs" dxfId="8" priority="8" stopIfTrue="1" operator="equal">
      <formula>"error"</formula>
    </cfRule>
  </conditionalFormatting>
  <conditionalFormatting sqref="K597:K630">
    <cfRule type="cellIs" dxfId="7" priority="7" stopIfTrue="1" operator="equal">
      <formula>"error"</formula>
    </cfRule>
  </conditionalFormatting>
  <conditionalFormatting sqref="L770:L1209">
    <cfRule type="cellIs" dxfId="6" priority="6" stopIfTrue="1" operator="equal">
      <formula>"error"</formula>
    </cfRule>
  </conditionalFormatting>
  <conditionalFormatting sqref="N670">
    <cfRule type="cellIs" dxfId="5" priority="5" stopIfTrue="1" operator="equal">
      <formula>"error"</formula>
    </cfRule>
  </conditionalFormatting>
  <conditionalFormatting sqref="B145:B148">
    <cfRule type="cellIs" dxfId="4" priority="4" stopIfTrue="1" operator="equal">
      <formula>0</formula>
    </cfRule>
  </conditionalFormatting>
  <conditionalFormatting sqref="A145:A148">
    <cfRule type="cellIs" dxfId="3" priority="3" stopIfTrue="1" operator="equal">
      <formula>0</formula>
    </cfRule>
  </conditionalFormatting>
  <conditionalFormatting sqref="F145:F148">
    <cfRule type="cellIs" dxfId="2" priority="2" stopIfTrue="1" operator="equal">
      <formula>0</formula>
    </cfRule>
  </conditionalFormatting>
  <conditionalFormatting sqref="AA86">
    <cfRule type="cellIs" dxfId="1" priority="1" stopIfTrue="1" operator="equal">
      <formula>0</formula>
    </cfRule>
  </conditionalFormatting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C00000"/>
    <pageSetUpPr autoPageBreaks="0"/>
  </sheetPr>
  <dimension ref="A1:BT122"/>
  <sheetViews>
    <sheetView showGridLines="0" zoomScale="80" zoomScaleNormal="80" workbookViewId="0">
      <pane xSplit="7" ySplit="3" topLeftCell="P46" activePane="bottomRight" state="frozen"/>
      <selection activeCell="O63" sqref="O63"/>
      <selection pane="topRight" activeCell="O63" sqref="O63"/>
      <selection pane="bottomLeft" activeCell="O63" sqref="O63"/>
      <selection pane="bottomRight" activeCell="T53" sqref="T53"/>
    </sheetView>
  </sheetViews>
  <sheetFormatPr baseColWidth="10" defaultColWidth="12.7109375" defaultRowHeight="12"/>
  <cols>
    <col min="1" max="2" width="6.7109375" customWidth="1"/>
    <col min="3" max="7" width="12.7109375" customWidth="1"/>
    <col min="8" max="8" width="18.5703125" customWidth="1"/>
    <col min="9" max="9" width="15.5703125" bestFit="1" customWidth="1"/>
    <col min="13" max="13" width="12.85546875" bestFit="1" customWidth="1"/>
    <col min="14" max="14" width="13.140625" bestFit="1" customWidth="1"/>
    <col min="15" max="17" width="15.85546875" bestFit="1" customWidth="1"/>
    <col min="18" max="18" width="15.7109375" bestFit="1" customWidth="1"/>
    <col min="19" max="19" width="14.85546875" bestFit="1" customWidth="1"/>
    <col min="20" max="20" width="18.28515625" bestFit="1" customWidth="1"/>
    <col min="21" max="24" width="15" bestFit="1" customWidth="1"/>
    <col min="25" max="25" width="14.85546875" bestFit="1" customWidth="1"/>
    <col min="26" max="27" width="15" bestFit="1" customWidth="1"/>
    <col min="28" max="28" width="14.85546875" bestFit="1" customWidth="1"/>
    <col min="29" max="31" width="15" bestFit="1" customWidth="1"/>
    <col min="32" max="62" width="15.5703125" bestFit="1" customWidth="1"/>
    <col min="63" max="64" width="14.7109375" customWidth="1"/>
    <col min="65" max="65" width="14.5703125" customWidth="1"/>
  </cols>
  <sheetData>
    <row r="1" spans="1:72" s="40" customFormat="1" ht="33.75" customHeight="1">
      <c r="D1" s="49" t="s">
        <v>373</v>
      </c>
      <c r="L1" s="40" t="s">
        <v>70</v>
      </c>
    </row>
    <row r="3" spans="1:72">
      <c r="D3" s="52"/>
      <c r="E3" s="52"/>
      <c r="F3" s="52" t="s">
        <v>374</v>
      </c>
      <c r="G3" s="52" t="s">
        <v>136</v>
      </c>
      <c r="I3" s="1">
        <f t="array" ref="I3:BM3">TRANSPOSE(Market.Years)</f>
        <v>2000</v>
      </c>
      <c r="J3" s="1">
        <v>2001</v>
      </c>
      <c r="K3" s="1">
        <v>2002</v>
      </c>
      <c r="L3" s="1">
        <v>2003</v>
      </c>
      <c r="M3" s="1">
        <v>2004</v>
      </c>
      <c r="N3" s="1">
        <v>2005</v>
      </c>
      <c r="O3" s="1">
        <v>2006</v>
      </c>
      <c r="P3" s="1">
        <v>2007</v>
      </c>
      <c r="Q3" s="1">
        <v>2008</v>
      </c>
      <c r="R3" s="1">
        <v>2009</v>
      </c>
      <c r="S3" s="1">
        <v>2010</v>
      </c>
      <c r="T3" s="1">
        <v>2011</v>
      </c>
      <c r="U3" s="1">
        <v>2012</v>
      </c>
      <c r="V3" s="1">
        <v>2013</v>
      </c>
      <c r="W3" s="1">
        <v>2014</v>
      </c>
      <c r="X3" s="1">
        <v>2015</v>
      </c>
      <c r="Y3" s="1">
        <v>2016</v>
      </c>
      <c r="Z3" s="1">
        <v>2017</v>
      </c>
      <c r="AA3" s="1">
        <v>2018</v>
      </c>
      <c r="AB3" s="1">
        <v>2019</v>
      </c>
      <c r="AC3" s="1">
        <v>2020</v>
      </c>
      <c r="AD3" s="1">
        <v>2021</v>
      </c>
      <c r="AE3" s="1">
        <v>2022</v>
      </c>
      <c r="AF3" s="1">
        <v>2023</v>
      </c>
      <c r="AG3" s="1">
        <v>2024</v>
      </c>
      <c r="AH3" s="1">
        <v>2025</v>
      </c>
      <c r="AI3" s="1">
        <v>2026</v>
      </c>
      <c r="AJ3" s="1">
        <v>2027</v>
      </c>
      <c r="AK3" s="1">
        <v>2028</v>
      </c>
      <c r="AL3" s="1">
        <v>2029</v>
      </c>
      <c r="AM3" s="1">
        <v>2030</v>
      </c>
      <c r="AN3" s="1">
        <v>2031</v>
      </c>
      <c r="AO3" s="1">
        <v>2032</v>
      </c>
      <c r="AP3" s="1">
        <v>2033</v>
      </c>
      <c r="AQ3" s="1">
        <v>2034</v>
      </c>
      <c r="AR3" s="1">
        <v>2035</v>
      </c>
      <c r="AS3" s="1">
        <v>2036</v>
      </c>
      <c r="AT3" s="1">
        <v>2037</v>
      </c>
      <c r="AU3" s="1">
        <v>2038</v>
      </c>
      <c r="AV3" s="1">
        <v>2039</v>
      </c>
      <c r="AW3" s="1">
        <v>2040</v>
      </c>
      <c r="AX3" s="1">
        <v>2041</v>
      </c>
      <c r="AY3" s="1">
        <v>2042</v>
      </c>
      <c r="AZ3" s="1">
        <v>2043</v>
      </c>
      <c r="BA3" s="1">
        <v>2044</v>
      </c>
      <c r="BB3" s="1">
        <v>2045</v>
      </c>
      <c r="BC3" s="1">
        <v>2046</v>
      </c>
      <c r="BD3" s="1">
        <v>2047</v>
      </c>
      <c r="BE3" s="1">
        <v>2048</v>
      </c>
      <c r="BF3" s="1">
        <v>2049</v>
      </c>
      <c r="BG3" s="1">
        <v>2050</v>
      </c>
      <c r="BH3" s="1">
        <v>2051</v>
      </c>
      <c r="BI3" s="1">
        <v>2052</v>
      </c>
      <c r="BJ3" s="1">
        <v>2053</v>
      </c>
      <c r="BK3" s="1">
        <v>2054</v>
      </c>
      <c r="BL3" s="1">
        <v>2055</v>
      </c>
      <c r="BM3" s="1">
        <v>2056</v>
      </c>
    </row>
    <row r="5" spans="1:72" s="89" customFormat="1" ht="18" customHeight="1">
      <c r="A5" s="87">
        <v>1</v>
      </c>
      <c r="B5" s="87" t="s">
        <v>391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</row>
    <row r="7" spans="1:72" ht="15.75">
      <c r="B7" s="17" t="s">
        <v>392</v>
      </c>
    </row>
    <row r="9" spans="1:72">
      <c r="C9" t="s">
        <v>396</v>
      </c>
      <c r="F9" s="53" t="s">
        <v>375</v>
      </c>
      <c r="G9" s="53" t="s">
        <v>85</v>
      </c>
      <c r="N9" s="112">
        <f t="array" ref="N9:BM9">Fixed.Connections</f>
        <v>0</v>
      </c>
      <c r="O9" s="112">
        <v>19686661.5</v>
      </c>
      <c r="P9" s="10">
        <v>19929601</v>
      </c>
      <c r="Q9" s="10">
        <v>20272928</v>
      </c>
      <c r="R9" s="10">
        <v>20099505</v>
      </c>
      <c r="S9" s="10">
        <v>19895810</v>
      </c>
      <c r="T9" s="10">
        <v>20068693.5</v>
      </c>
      <c r="U9" s="10">
        <v>20292324</v>
      </c>
      <c r="V9" s="10">
        <v>20225819.2425288</v>
      </c>
      <c r="W9" s="10">
        <v>19504825.7425288</v>
      </c>
      <c r="X9" s="10">
        <v>19446573.499995001</v>
      </c>
      <c r="Y9" s="10">
        <v>19868602.940577045</v>
      </c>
      <c r="Z9" s="10">
        <v>20109629.584700115</v>
      </c>
      <c r="AA9" s="10">
        <v>20347704.737621963</v>
      </c>
      <c r="AB9" s="10">
        <v>20583472.525996879</v>
      </c>
      <c r="AC9" s="10">
        <v>20816997.761787839</v>
      </c>
      <c r="AD9" s="10">
        <v>21046584.529909179</v>
      </c>
      <c r="AE9" s="10">
        <v>21270483.995475411</v>
      </c>
      <c r="AF9" s="10">
        <v>21488897.919225428</v>
      </c>
      <c r="AG9" s="10">
        <v>21701974.228217646</v>
      </c>
      <c r="AH9" s="10">
        <v>21910368.131538998</v>
      </c>
      <c r="AI9" s="10">
        <v>22113730.600406203</v>
      </c>
      <c r="AJ9" s="10">
        <v>22309936.290138941</v>
      </c>
      <c r="AK9" s="10">
        <v>22498935.125572823</v>
      </c>
      <c r="AL9" s="10">
        <v>22682111.90891647</v>
      </c>
      <c r="AM9" s="10">
        <v>22862182.607165109</v>
      </c>
      <c r="AN9" s="10">
        <v>23040131.319433481</v>
      </c>
      <c r="AO9" s="10">
        <v>23212833.335108116</v>
      </c>
      <c r="AP9" s="10">
        <v>23378371.447133027</v>
      </c>
      <c r="AQ9" s="10">
        <v>23537547.570589919</v>
      </c>
      <c r="AR9" s="10">
        <v>23690984.082775991</v>
      </c>
      <c r="AS9" s="10">
        <v>23838363.433868308</v>
      </c>
      <c r="AT9" s="10">
        <v>23978973.274119835</v>
      </c>
      <c r="AU9" s="10">
        <v>24112698.288162183</v>
      </c>
      <c r="AV9" s="10">
        <v>24239999.737468924</v>
      </c>
      <c r="AW9" s="10">
        <v>24361206.062193461</v>
      </c>
      <c r="AX9" s="10">
        <v>24475909.027611498</v>
      </c>
      <c r="AY9" s="10">
        <v>24583416.436176307</v>
      </c>
      <c r="AZ9" s="10">
        <v>24683556.281733792</v>
      </c>
      <c r="BA9" s="10">
        <v>24776686.723843861</v>
      </c>
      <c r="BB9" s="10">
        <v>24863123.78564762</v>
      </c>
      <c r="BC9" s="10">
        <v>24942609.356135137</v>
      </c>
      <c r="BD9" s="10">
        <v>25014633.93068666</v>
      </c>
      <c r="BE9" s="10">
        <v>25079101.3283462</v>
      </c>
      <c r="BF9" s="10">
        <v>25136365.841079671</v>
      </c>
      <c r="BG9" s="10">
        <v>25175875.145780541</v>
      </c>
      <c r="BH9" s="10">
        <v>25201122.977016203</v>
      </c>
      <c r="BI9" s="10">
        <v>25226406.607875511</v>
      </c>
      <c r="BJ9" s="10">
        <v>25251726.089119785</v>
      </c>
      <c r="BK9" s="10">
        <v>25277081.471582308</v>
      </c>
      <c r="BL9" s="10">
        <v>25302472.806168452</v>
      </c>
      <c r="BM9" s="10">
        <v>25327900.143855762</v>
      </c>
      <c r="BN9" s="19" t="s">
        <v>565</v>
      </c>
    </row>
    <row r="11" spans="1:72" ht="15.75">
      <c r="B11" s="17" t="s">
        <v>393</v>
      </c>
    </row>
    <row r="12" spans="1:72">
      <c r="T12" s="128">
        <f>(T13+T14+T15+T16+T17+T18+T19)/T9/12</f>
        <v>567.4633816478688</v>
      </c>
    </row>
    <row r="13" spans="1:72">
      <c r="C13" s="51" t="str">
        <f t="array" ref="C13:C42">Fixed.Retail.Services</f>
        <v>Llamadas salientes Local on-net</v>
      </c>
      <c r="G13" s="51" t="str">
        <f t="array" ref="G13:G42">Fixed.Retail.Services.Units</f>
        <v>Minutos</v>
      </c>
      <c r="I13" s="115"/>
      <c r="N13" s="112">
        <f t="array" ref="N13:BM42">Fixed.Retail.Services.Volumes</f>
        <v>0</v>
      </c>
      <c r="O13" s="112">
        <v>115672979824.64894</v>
      </c>
      <c r="P13" s="112">
        <v>113537946340.65126</v>
      </c>
      <c r="Q13" s="112">
        <v>100793711633.44609</v>
      </c>
      <c r="R13" s="112">
        <v>78548232166.2258</v>
      </c>
      <c r="S13" s="112">
        <v>67516782885.05471</v>
      </c>
      <c r="T13" s="112">
        <v>55350034221.256966</v>
      </c>
      <c r="U13" s="112">
        <v>46570547727.956337</v>
      </c>
      <c r="V13" s="112">
        <v>42090233482.74041</v>
      </c>
      <c r="W13" s="112">
        <v>41544854934.459091</v>
      </c>
      <c r="X13" s="112">
        <v>34840804453.497971</v>
      </c>
      <c r="Y13" s="112">
        <v>30456060639.326809</v>
      </c>
      <c r="Z13" s="112">
        <v>26361732505.705746</v>
      </c>
      <c r="AA13" s="112">
        <v>22901726176.611668</v>
      </c>
      <c r="AB13" s="112">
        <v>19818646362.168591</v>
      </c>
      <c r="AC13" s="112">
        <v>17080217814.360317</v>
      </c>
      <c r="AD13" s="112">
        <v>14654984103.721451</v>
      </c>
      <c r="AE13" s="112">
        <v>12514532250.916716</v>
      </c>
      <c r="AF13" s="112">
        <v>10634417301.874987</v>
      </c>
      <c r="AG13" s="112">
        <v>10706724573.53108</v>
      </c>
      <c r="AH13" s="112">
        <v>10815760374.266161</v>
      </c>
      <c r="AI13" s="112">
        <v>10922134469.457767</v>
      </c>
      <c r="AJ13" s="112">
        <v>11024429295.886587</v>
      </c>
      <c r="AK13" s="112">
        <v>11122616832.024797</v>
      </c>
      <c r="AL13" s="112">
        <v>11217656203.424562</v>
      </c>
      <c r="AM13" s="112">
        <v>11311400082.590681</v>
      </c>
      <c r="AN13" s="112">
        <v>11404464693.1329</v>
      </c>
      <c r="AO13" s="112">
        <v>11494687469.036175</v>
      </c>
      <c r="AP13" s="112">
        <v>11580785317.493105</v>
      </c>
      <c r="AQ13" s="112">
        <v>11663323272.664051</v>
      </c>
      <c r="AR13" s="112">
        <v>11742728414.043669</v>
      </c>
      <c r="AS13" s="112">
        <v>11818788615.958666</v>
      </c>
      <c r="AT13" s="112">
        <v>11891024509.730574</v>
      </c>
      <c r="AU13" s="112">
        <v>11959362334.696417</v>
      </c>
      <c r="AV13" s="112">
        <v>12024117202.353254</v>
      </c>
      <c r="AW13" s="112">
        <v>12085509599.393587</v>
      </c>
      <c r="AX13" s="112">
        <v>12143258282.426916</v>
      </c>
      <c r="AY13" s="112">
        <v>12196891553.463282</v>
      </c>
      <c r="AZ13" s="112">
        <v>12246291723.474068</v>
      </c>
      <c r="BA13" s="112">
        <v>12291698636.204464</v>
      </c>
      <c r="BB13" s="112">
        <v>12333319851.604589</v>
      </c>
      <c r="BC13" s="112">
        <v>12370971083.069189</v>
      </c>
      <c r="BD13" s="112">
        <v>12404298309.646166</v>
      </c>
      <c r="BE13" s="112">
        <v>12433228678.363863</v>
      </c>
      <c r="BF13" s="112">
        <v>12458335293.077585</v>
      </c>
      <c r="BG13" s="112">
        <v>12475616627.009953</v>
      </c>
      <c r="BH13" s="112">
        <v>12486739140.457426</v>
      </c>
      <c r="BI13" s="112">
        <v>12497878378.417166</v>
      </c>
      <c r="BJ13" s="112">
        <v>12509034364.860842</v>
      </c>
      <c r="BK13" s="112">
        <v>12520207123.795044</v>
      </c>
      <c r="BL13" s="112">
        <v>12531396679.261309</v>
      </c>
      <c r="BM13" s="112">
        <v>12542603055.336157</v>
      </c>
    </row>
    <row r="14" spans="1:72">
      <c r="C14" s="51" t="str">
        <v>Llamadas salientes Larga Distancia on-net</v>
      </c>
      <c r="G14" s="51" t="str">
        <v>Minutos</v>
      </c>
      <c r="I14" s="115"/>
      <c r="N14" s="112">
        <v>0</v>
      </c>
      <c r="O14" s="112">
        <v>23925448527.601727</v>
      </c>
      <c r="P14" s="112">
        <v>26266034889.6703</v>
      </c>
      <c r="Q14" s="112">
        <v>26797769373.800903</v>
      </c>
      <c r="R14" s="112">
        <v>23027977975.20203</v>
      </c>
      <c r="S14" s="112">
        <v>23779466337.742123</v>
      </c>
      <c r="T14" s="112">
        <v>21374356146.528465</v>
      </c>
      <c r="U14" s="112">
        <v>19183034339.289909</v>
      </c>
      <c r="V14" s="112">
        <v>20343354960.557907</v>
      </c>
      <c r="W14" s="112">
        <v>21912178195.158901</v>
      </c>
      <c r="X14" s="112">
        <v>18376232552.794525</v>
      </c>
      <c r="Y14" s="112">
        <v>16063568615.278957</v>
      </c>
      <c r="Z14" s="112">
        <v>13904079845.974264</v>
      </c>
      <c r="AA14" s="112">
        <v>12079154103.446234</v>
      </c>
      <c r="AB14" s="112">
        <v>10453032303.513327</v>
      </c>
      <c r="AC14" s="112">
        <v>9008691375.8834534</v>
      </c>
      <c r="AD14" s="112">
        <v>7729540123.1889381</v>
      </c>
      <c r="AE14" s="112">
        <v>6600592567.8103571</v>
      </c>
      <c r="AF14" s="112">
        <v>5608955604.4420347</v>
      </c>
      <c r="AG14" s="112">
        <v>5647092933.9340658</v>
      </c>
      <c r="AH14" s="112">
        <v>5704602146.5460281</v>
      </c>
      <c r="AI14" s="112">
        <v>5760707484.5683765</v>
      </c>
      <c r="AJ14" s="112">
        <v>5814661276.6489439</v>
      </c>
      <c r="AK14" s="112">
        <v>5866448743.2750349</v>
      </c>
      <c r="AL14" s="112">
        <v>5916575760.0850077</v>
      </c>
      <c r="AM14" s="112">
        <v>5966019489.9580336</v>
      </c>
      <c r="AN14" s="112">
        <v>6015104950.3136253</v>
      </c>
      <c r="AO14" s="112">
        <v>6062691529.8304701</v>
      </c>
      <c r="AP14" s="112">
        <v>6108102481.4533443</v>
      </c>
      <c r="AQ14" s="112">
        <v>6151635823.5344038</v>
      </c>
      <c r="AR14" s="112">
        <v>6193516812.4141788</v>
      </c>
      <c r="AS14" s="112">
        <v>6233633565.7534428</v>
      </c>
      <c r="AT14" s="112">
        <v>6271733248.1067381</v>
      </c>
      <c r="AU14" s="112">
        <v>6307776955.5762539</v>
      </c>
      <c r="AV14" s="112">
        <v>6341930888.7489424</v>
      </c>
      <c r="AW14" s="112">
        <v>6374311339.8516836</v>
      </c>
      <c r="AX14" s="112">
        <v>6404769971.495923</v>
      </c>
      <c r="AY14" s="112">
        <v>6433057994.0198221</v>
      </c>
      <c r="AZ14" s="112">
        <v>6459113334.2022629</v>
      </c>
      <c r="BA14" s="112">
        <v>6483062493.8421297</v>
      </c>
      <c r="BB14" s="112">
        <v>6505014947.1600056</v>
      </c>
      <c r="BC14" s="112">
        <v>6524873495.0938244</v>
      </c>
      <c r="BD14" s="112">
        <v>6542451414.8785295</v>
      </c>
      <c r="BE14" s="112">
        <v>6557710281.3637753</v>
      </c>
      <c r="BF14" s="112">
        <v>6570952369.134985</v>
      </c>
      <c r="BG14" s="112">
        <v>6580067136.0338821</v>
      </c>
      <c r="BH14" s="112">
        <v>6585933530.2486067</v>
      </c>
      <c r="BI14" s="112">
        <v>6591808745.5434284</v>
      </c>
      <c r="BJ14" s="112">
        <v>6597692794.5618267</v>
      </c>
      <c r="BK14" s="112">
        <v>6603585689.9656992</v>
      </c>
      <c r="BL14" s="112">
        <v>6609487444.4353733</v>
      </c>
      <c r="BM14" s="112">
        <v>6615398070.669631</v>
      </c>
    </row>
    <row r="15" spans="1:72">
      <c r="C15" s="51" t="str">
        <v>Llamadas salientes Local a otros operadores fijos</v>
      </c>
      <c r="G15" s="51" t="str">
        <v>Minutos</v>
      </c>
      <c r="I15" s="115"/>
      <c r="N15" s="112">
        <v>0</v>
      </c>
      <c r="O15" s="112">
        <v>0</v>
      </c>
      <c r="P15" s="112">
        <v>0</v>
      </c>
      <c r="Q15" s="112">
        <v>0</v>
      </c>
      <c r="R15" s="112">
        <v>9854291226.7118664</v>
      </c>
      <c r="S15" s="112">
        <v>17091566745.125046</v>
      </c>
      <c r="T15" s="112">
        <v>20965234291.730137</v>
      </c>
      <c r="U15" s="112">
        <v>22986110071.844604</v>
      </c>
      <c r="V15" s="112">
        <v>24688505748.85112</v>
      </c>
      <c r="W15" s="112">
        <v>24365840668.507946</v>
      </c>
      <c r="X15" s="112">
        <v>18759896187.234528</v>
      </c>
      <c r="Y15" s="112">
        <v>16398798992.727398</v>
      </c>
      <c r="Z15" s="112">
        <v>14194207448.106703</v>
      </c>
      <c r="AA15" s="112">
        <v>12331193189.003693</v>
      </c>
      <c r="AB15" s="112">
        <v>10671139153.232952</v>
      </c>
      <c r="AC15" s="112">
        <v>9196660920.0581818</v>
      </c>
      <c r="AD15" s="112">
        <v>7890819592.8219748</v>
      </c>
      <c r="AE15" s="112">
        <v>6738316133.50455</v>
      </c>
      <c r="AF15" s="112">
        <v>5725988326.6019964</v>
      </c>
      <c r="AG15" s="112">
        <v>5764921402.0057478</v>
      </c>
      <c r="AH15" s="112">
        <v>5823630562.8126135</v>
      </c>
      <c r="AI15" s="112">
        <v>5880906557.1510925</v>
      </c>
      <c r="AJ15" s="112">
        <v>5935986112.9509621</v>
      </c>
      <c r="AK15" s="112">
        <v>5988854142.2322769</v>
      </c>
      <c r="AL15" s="112">
        <v>6040027075.8713102</v>
      </c>
      <c r="AM15" s="112">
        <v>6090502465.567667</v>
      </c>
      <c r="AN15" s="112">
        <v>6140612110.3350868</v>
      </c>
      <c r="AO15" s="112">
        <v>6189191599.6181059</v>
      </c>
      <c r="AP15" s="112">
        <v>6235550065.8095455</v>
      </c>
      <c r="AQ15" s="112">
        <v>6279991745.5132952</v>
      </c>
      <c r="AR15" s="112">
        <v>6322746595.1181231</v>
      </c>
      <c r="AS15" s="112">
        <v>6363700397.82269</v>
      </c>
      <c r="AT15" s="112">
        <v>6402595042.6860971</v>
      </c>
      <c r="AU15" s="112">
        <v>6439390814.0677977</v>
      </c>
      <c r="AV15" s="112">
        <v>6474257380.3851233</v>
      </c>
      <c r="AW15" s="112">
        <v>6507313460.3408413</v>
      </c>
      <c r="AX15" s="112">
        <v>6538407621.437582</v>
      </c>
      <c r="AY15" s="112">
        <v>6567285882.9346857</v>
      </c>
      <c r="AZ15" s="112">
        <v>6593884876.4326887</v>
      </c>
      <c r="BA15" s="112">
        <v>6618333743.2324667</v>
      </c>
      <c r="BB15" s="112">
        <v>6640744241.7705317</v>
      </c>
      <c r="BC15" s="112">
        <v>6661017144.894145</v>
      </c>
      <c r="BD15" s="112">
        <v>6678961833.8058214</v>
      </c>
      <c r="BE15" s="112">
        <v>6694539081.6017046</v>
      </c>
      <c r="BF15" s="112">
        <v>6708057469.9267111</v>
      </c>
      <c r="BG15" s="112">
        <v>6717362419.4603567</v>
      </c>
      <c r="BH15" s="112">
        <v>6723351217.9362764</v>
      </c>
      <c r="BI15" s="112">
        <v>6729349021.5470552</v>
      </c>
      <c r="BJ15" s="112">
        <v>6735355843.1999846</v>
      </c>
      <c r="BK15" s="112">
        <v>6741371695.8211536</v>
      </c>
      <c r="BL15" s="112">
        <v>6747396592.3554726</v>
      </c>
      <c r="BM15" s="112">
        <v>6753430545.7666855</v>
      </c>
    </row>
    <row r="16" spans="1:72">
      <c r="C16" s="51" t="str">
        <v>Llamadas salientes larga Distancia a otros operadores fijos</v>
      </c>
      <c r="G16" s="51" t="str">
        <v>Minutos</v>
      </c>
      <c r="I16" s="115"/>
      <c r="N16" s="112">
        <v>0</v>
      </c>
      <c r="O16" s="112">
        <v>0</v>
      </c>
      <c r="P16" s="112">
        <v>0</v>
      </c>
      <c r="Q16" s="112">
        <v>0</v>
      </c>
      <c r="R16" s="112">
        <v>2888981649.5134377</v>
      </c>
      <c r="S16" s="112">
        <v>6019663833.3154249</v>
      </c>
      <c r="T16" s="112">
        <v>8096081434.3047562</v>
      </c>
      <c r="U16" s="112">
        <v>9468287584.0473328</v>
      </c>
      <c r="V16" s="112">
        <v>11932626510.627579</v>
      </c>
      <c r="W16" s="112">
        <v>12851378189.802006</v>
      </c>
      <c r="X16" s="112">
        <v>12450616280.906534</v>
      </c>
      <c r="Y16" s="112">
        <v>10883597205.889641</v>
      </c>
      <c r="Z16" s="112">
        <v>9420448204.1973438</v>
      </c>
      <c r="AA16" s="112">
        <v>8183998096.2413721</v>
      </c>
      <c r="AB16" s="112">
        <v>7082249152.7149086</v>
      </c>
      <c r="AC16" s="112">
        <v>6103663636.4314966</v>
      </c>
      <c r="AD16" s="112">
        <v>5236999496.774312</v>
      </c>
      <c r="AE16" s="112">
        <v>4472103028.7361307</v>
      </c>
      <c r="AF16" s="112">
        <v>3800238699.187655</v>
      </c>
      <c r="AG16" s="112">
        <v>3826077903.075017</v>
      </c>
      <c r="AH16" s="112">
        <v>3865042150.3227029</v>
      </c>
      <c r="AI16" s="112">
        <v>3903055229.9526978</v>
      </c>
      <c r="AJ16" s="112">
        <v>3939610571.5890546</v>
      </c>
      <c r="AK16" s="112">
        <v>3974698161.602335</v>
      </c>
      <c r="AL16" s="112">
        <v>4008660746.1683116</v>
      </c>
      <c r="AM16" s="112">
        <v>4042160382.9715366</v>
      </c>
      <c r="AN16" s="112">
        <v>4075417281.2371159</v>
      </c>
      <c r="AO16" s="112">
        <v>4107658641.9647326</v>
      </c>
      <c r="AP16" s="112">
        <v>4138425948.3591976</v>
      </c>
      <c r="AQ16" s="112">
        <v>4167921116.9543657</v>
      </c>
      <c r="AR16" s="112">
        <v>4196296765.7993636</v>
      </c>
      <c r="AS16" s="112">
        <v>4223477091.1929278</v>
      </c>
      <c r="AT16" s="112">
        <v>4249290789.400167</v>
      </c>
      <c r="AU16" s="112">
        <v>4273711501.8423429</v>
      </c>
      <c r="AV16" s="112">
        <v>4296851834.4922209</v>
      </c>
      <c r="AW16" s="112">
        <v>4318790578.8846169</v>
      </c>
      <c r="AX16" s="112">
        <v>4339427231.9091492</v>
      </c>
      <c r="AY16" s="112">
        <v>4358593230.9728746</v>
      </c>
      <c r="AZ16" s="112">
        <v>4376246519.5730162</v>
      </c>
      <c r="BA16" s="112">
        <v>4392472806.5411806</v>
      </c>
      <c r="BB16" s="112">
        <v>4407346264.0047216</v>
      </c>
      <c r="BC16" s="112">
        <v>4420801036.6310148</v>
      </c>
      <c r="BD16" s="112">
        <v>4432710614.0449629</v>
      </c>
      <c r="BE16" s="112">
        <v>4443048962.0338564</v>
      </c>
      <c r="BF16" s="112">
        <v>4452020880.8595839</v>
      </c>
      <c r="BG16" s="112">
        <v>4458196413.7623434</v>
      </c>
      <c r="BH16" s="112">
        <v>4462171074.9791842</v>
      </c>
      <c r="BI16" s="112">
        <v>4466151712.7471514</v>
      </c>
      <c r="BJ16" s="112">
        <v>4470138335.6325884</v>
      </c>
      <c r="BK16" s="112">
        <v>4474130952.2143173</v>
      </c>
      <c r="BL16" s="112">
        <v>4478129571.0836487</v>
      </c>
      <c r="BM16" s="112">
        <v>4482134200.8443928</v>
      </c>
    </row>
    <row r="17" spans="3:65">
      <c r="C17" s="51" t="str">
        <v>Llamadas salientes a móvil</v>
      </c>
      <c r="G17" s="51" t="str">
        <v>Minutos</v>
      </c>
      <c r="I17" s="115"/>
      <c r="N17" s="112">
        <v>0</v>
      </c>
      <c r="O17" s="112">
        <v>12135199410.618467</v>
      </c>
      <c r="P17" s="112">
        <v>13160493133.311968</v>
      </c>
      <c r="Q17" s="112">
        <v>17932155721.219925</v>
      </c>
      <c r="R17" s="112">
        <v>18923371570.316471</v>
      </c>
      <c r="S17" s="112">
        <v>17879578374.789772</v>
      </c>
      <c r="T17" s="112">
        <v>20405738587.867313</v>
      </c>
      <c r="U17" s="112">
        <v>18324556888.017643</v>
      </c>
      <c r="V17" s="112">
        <v>12135351614.262636</v>
      </c>
      <c r="W17" s="112">
        <v>12627124198.89813</v>
      </c>
      <c r="X17" s="112">
        <v>13691539225.554661</v>
      </c>
      <c r="Y17" s="112">
        <v>14030482239.358147</v>
      </c>
      <c r="Z17" s="112">
        <v>14451843672.536076</v>
      </c>
      <c r="AA17" s="112">
        <v>14739742637.31052</v>
      </c>
      <c r="AB17" s="112">
        <v>14935431886.520554</v>
      </c>
      <c r="AC17" s="112">
        <v>15036073678.792358</v>
      </c>
      <c r="AD17" s="112">
        <v>15040290616.161772</v>
      </c>
      <c r="AE17" s="112">
        <v>14948142044.884878</v>
      </c>
      <c r="AF17" s="112">
        <v>14761552048.049194</v>
      </c>
      <c r="AG17" s="112">
        <v>14988227730.718447</v>
      </c>
      <c r="AH17" s="112">
        <v>15117070181.912786</v>
      </c>
      <c r="AI17" s="112">
        <v>15242872538.331608</v>
      </c>
      <c r="AJ17" s="112">
        <v>15365061171.261253</v>
      </c>
      <c r="AK17" s="112">
        <v>15483609534.389856</v>
      </c>
      <c r="AL17" s="112">
        <v>15598805385.600687</v>
      </c>
      <c r="AM17" s="112">
        <v>15711281984.485367</v>
      </c>
      <c r="AN17" s="112">
        <v>15821402234.237991</v>
      </c>
      <c r="AO17" s="112">
        <v>15928512868.142017</v>
      </c>
      <c r="AP17" s="112">
        <v>16032106982.224691</v>
      </c>
      <c r="AQ17" s="112">
        <v>16132327898.010193</v>
      </c>
      <c r="AR17" s="112">
        <v>16229314598.317436</v>
      </c>
      <c r="AS17" s="112">
        <v>16322982167.02589</v>
      </c>
      <c r="AT17" s="112">
        <v>16413148628.863184</v>
      </c>
      <c r="AU17" s="112">
        <v>16499775221.24011</v>
      </c>
      <c r="AV17" s="112">
        <v>16582968363.159702</v>
      </c>
      <c r="AW17" s="112">
        <v>16662813250.830154</v>
      </c>
      <c r="AX17" s="112">
        <v>16739221411.236477</v>
      </c>
      <c r="AY17" s="112">
        <v>16812030291.240023</v>
      </c>
      <c r="AZ17" s="112">
        <v>16881200649.648432</v>
      </c>
      <c r="BA17" s="112">
        <v>16946826831.225176</v>
      </c>
      <c r="BB17" s="112">
        <v>17009001936.329842</v>
      </c>
      <c r="BC17" s="112">
        <v>17067685698.629179</v>
      </c>
      <c r="BD17" s="112">
        <v>17122774992.023819</v>
      </c>
      <c r="BE17" s="112">
        <v>17174264944.636721</v>
      </c>
      <c r="BF17" s="112">
        <v>17221435041.721848</v>
      </c>
      <c r="BG17" s="112">
        <v>17254078689.295273</v>
      </c>
      <c r="BH17" s="112">
        <v>17274747362.760014</v>
      </c>
      <c r="BI17" s="112">
        <v>17295443032.18528</v>
      </c>
      <c r="BJ17" s="112">
        <v>17316165735.225376</v>
      </c>
      <c r="BK17" s="112">
        <v>17336915509.585838</v>
      </c>
      <c r="BL17" s="112">
        <v>17357692393.023437</v>
      </c>
      <c r="BM17" s="112">
        <v>17378496423.346264</v>
      </c>
    </row>
    <row r="18" spans="3:65">
      <c r="C18" s="51" t="str">
        <v>Llamadas salientes a internacional</v>
      </c>
      <c r="G18" s="51" t="str">
        <v>Minutos</v>
      </c>
      <c r="I18" s="115"/>
      <c r="N18" s="112">
        <v>0</v>
      </c>
      <c r="O18" s="112">
        <v>2516952827.920464</v>
      </c>
      <c r="P18" s="112">
        <v>2804525230.3784266</v>
      </c>
      <c r="Q18" s="112">
        <v>3173872066.7417698</v>
      </c>
      <c r="R18" s="112">
        <v>3096156324.3961334</v>
      </c>
      <c r="S18" s="112">
        <v>4357237888.9870958</v>
      </c>
      <c r="T18" s="112">
        <v>10057562511.052097</v>
      </c>
      <c r="U18" s="112">
        <v>3111327654.2858391</v>
      </c>
      <c r="V18" s="112">
        <v>3271669337.7528434</v>
      </c>
      <c r="W18" s="112">
        <v>3440274199.6162529</v>
      </c>
      <c r="X18" s="112">
        <v>3276450446.0614557</v>
      </c>
      <c r="Y18" s="112">
        <v>2932954869.6479859</v>
      </c>
      <c r="Z18" s="112">
        <v>2615718724.3993444</v>
      </c>
      <c r="AA18" s="112">
        <v>2345355708.278914</v>
      </c>
      <c r="AB18" s="112">
        <v>2102414089.8697848</v>
      </c>
      <c r="AC18" s="112">
        <v>1884187125.3900158</v>
      </c>
      <c r="AD18" s="112">
        <v>1688083350.4754403</v>
      </c>
      <c r="AE18" s="112">
        <v>1511805610.3008726</v>
      </c>
      <c r="AF18" s="112">
        <v>1353440117.9653668</v>
      </c>
      <c r="AG18" s="112">
        <v>1366860351.3278251</v>
      </c>
      <c r="AH18" s="112">
        <v>1379985671.6748579</v>
      </c>
      <c r="AI18" s="112">
        <v>1392794096.0476642</v>
      </c>
      <c r="AJ18" s="112">
        <v>1405151763.3815377</v>
      </c>
      <c r="AK18" s="112">
        <v>1417055519.7810736</v>
      </c>
      <c r="AL18" s="112">
        <v>1428592584.5569892</v>
      </c>
      <c r="AM18" s="112">
        <v>1439934018.0728371</v>
      </c>
      <c r="AN18" s="112">
        <v>1451141802.0657434</v>
      </c>
      <c r="AO18" s="112">
        <v>1462019132.1803985</v>
      </c>
      <c r="AP18" s="112">
        <v>1472445256.5311642</v>
      </c>
      <c r="AQ18" s="112">
        <v>1482470682.3170083</v>
      </c>
      <c r="AR18" s="112">
        <v>1492134608.8680072</v>
      </c>
      <c r="AS18" s="112">
        <v>1501417035.871841</v>
      </c>
      <c r="AT18" s="112">
        <v>1510273097.2432737</v>
      </c>
      <c r="AU18" s="112">
        <v>1518695530.048377</v>
      </c>
      <c r="AV18" s="112">
        <v>1526713386.0228672</v>
      </c>
      <c r="AW18" s="112">
        <v>1534347351.387213</v>
      </c>
      <c r="AX18" s="112">
        <v>1541571714.2014399</v>
      </c>
      <c r="AY18" s="112">
        <v>1548342877.6309021</v>
      </c>
      <c r="AZ18" s="112">
        <v>1554650008.1730924</v>
      </c>
      <c r="BA18" s="112">
        <v>1560515663.8725801</v>
      </c>
      <c r="BB18" s="112">
        <v>1565959748.8863394</v>
      </c>
      <c r="BC18" s="112">
        <v>1570966006.5502527</v>
      </c>
      <c r="BD18" s="112">
        <v>1575502346.6196148</v>
      </c>
      <c r="BE18" s="112">
        <v>1579562711.3075213</v>
      </c>
      <c r="BF18" s="112">
        <v>1583169415.0649939</v>
      </c>
      <c r="BG18" s="112">
        <v>1585657838.5391097</v>
      </c>
      <c r="BH18" s="112">
        <v>1587248028.4043329</v>
      </c>
      <c r="BI18" s="112">
        <v>1588840473.0453491</v>
      </c>
      <c r="BJ18" s="112">
        <v>1590435175.6592698</v>
      </c>
      <c r="BK18" s="112">
        <v>1592032139.4477401</v>
      </c>
      <c r="BL18" s="112">
        <v>1593631367.6169441</v>
      </c>
      <c r="BM18" s="112">
        <v>1595232863.3776114</v>
      </c>
    </row>
    <row r="19" spans="3:65">
      <c r="C19" s="51" t="str">
        <v>Llamadas salientes a números no geográficos</v>
      </c>
      <c r="G19" s="51" t="str">
        <v>Minutos</v>
      </c>
      <c r="I19" s="115"/>
      <c r="N19" s="112">
        <v>0</v>
      </c>
      <c r="O19" s="112">
        <v>464144174.29525453</v>
      </c>
      <c r="P19" s="112">
        <v>468713138.19662577</v>
      </c>
      <c r="Q19" s="112">
        <v>447434830.87826085</v>
      </c>
      <c r="R19" s="112">
        <v>410247776.06529313</v>
      </c>
      <c r="S19" s="112">
        <v>411166387.35711384</v>
      </c>
      <c r="T19" s="112">
        <v>409976952.43552577</v>
      </c>
      <c r="U19" s="112">
        <v>360011627.67936307</v>
      </c>
      <c r="V19" s="112">
        <v>344418480.40559429</v>
      </c>
      <c r="W19" s="112">
        <v>351278787.52189267</v>
      </c>
      <c r="X19" s="112">
        <v>305101923.20777231</v>
      </c>
      <c r="Y19" s="112">
        <v>273115734.89136094</v>
      </c>
      <c r="Z19" s="112">
        <v>243574815.64970753</v>
      </c>
      <c r="AA19" s="112">
        <v>218398705.85022786</v>
      </c>
      <c r="AB19" s="112">
        <v>195776067.04519597</v>
      </c>
      <c r="AC19" s="112">
        <v>175454848.19733948</v>
      </c>
      <c r="AD19" s="112">
        <v>157193733.0485774</v>
      </c>
      <c r="AE19" s="112">
        <v>140778811.34248799</v>
      </c>
      <c r="AF19" s="112">
        <v>126031871.91009399</v>
      </c>
      <c r="AG19" s="112">
        <v>127281559.36186215</v>
      </c>
      <c r="AH19" s="112">
        <v>128503784.61645481</v>
      </c>
      <c r="AI19" s="112">
        <v>129696500.62841287</v>
      </c>
      <c r="AJ19" s="112">
        <v>130847242.30206122</v>
      </c>
      <c r="AK19" s="112">
        <v>131955715.9477594</v>
      </c>
      <c r="AL19" s="112">
        <v>133030043.39731257</v>
      </c>
      <c r="AM19" s="112">
        <v>134086153.73213476</v>
      </c>
      <c r="AN19" s="112">
        <v>135129818.66997734</v>
      </c>
      <c r="AO19" s="112">
        <v>136142711.85788938</v>
      </c>
      <c r="AP19" s="112">
        <v>137113588.92238027</v>
      </c>
      <c r="AQ19" s="112">
        <v>138047153.07620862</v>
      </c>
      <c r="AR19" s="112">
        <v>138947054.54732433</v>
      </c>
      <c r="AS19" s="112">
        <v>139811430.91361725</v>
      </c>
      <c r="AT19" s="112">
        <v>140636104.26087272</v>
      </c>
      <c r="AU19" s="112">
        <v>141420398.26721555</v>
      </c>
      <c r="AV19" s="112">
        <v>142167018.22014675</v>
      </c>
      <c r="AW19" s="112">
        <v>142877890.41330424</v>
      </c>
      <c r="AX19" s="112">
        <v>143550620.55980188</v>
      </c>
      <c r="AY19" s="112">
        <v>144181148.93759757</v>
      </c>
      <c r="AZ19" s="112">
        <v>144768466.73471487</v>
      </c>
      <c r="BA19" s="112">
        <v>145314674.54839921</v>
      </c>
      <c r="BB19" s="112">
        <v>145821625.84680852</v>
      </c>
      <c r="BC19" s="112">
        <v>146287806.81504798</v>
      </c>
      <c r="BD19" s="112">
        <v>146710229.22071892</v>
      </c>
      <c r="BE19" s="112">
        <v>147088328.96481678</v>
      </c>
      <c r="BF19" s="112">
        <v>147424183.96124086</v>
      </c>
      <c r="BG19" s="112">
        <v>147655905.08756545</v>
      </c>
      <c r="BH19" s="112">
        <v>147803983.01339772</v>
      </c>
      <c r="BI19" s="112">
        <v>147952270.90316573</v>
      </c>
      <c r="BJ19" s="112">
        <v>148100769.0545834</v>
      </c>
      <c r="BK19" s="112">
        <v>148249477.76578674</v>
      </c>
      <c r="BL19" s="112">
        <v>148398397.33533454</v>
      </c>
      <c r="BM19" s="112">
        <v>148547528.06220886</v>
      </c>
    </row>
    <row r="20" spans="3:65">
      <c r="C20" s="51" t="str">
        <v>Fixed Service8</v>
      </c>
      <c r="G20" s="51" t="str">
        <v>Fixed Unit8</v>
      </c>
      <c r="I20" s="115"/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v>0</v>
      </c>
      <c r="AA20" s="112"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v>0</v>
      </c>
      <c r="AG20" s="112">
        <v>0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0</v>
      </c>
      <c r="AO20" s="112">
        <v>0</v>
      </c>
      <c r="AP20" s="112">
        <v>0</v>
      </c>
      <c r="AQ20" s="112">
        <v>0</v>
      </c>
      <c r="AR20" s="112">
        <v>0</v>
      </c>
      <c r="AS20" s="112">
        <v>0</v>
      </c>
      <c r="AT20" s="112">
        <v>0</v>
      </c>
      <c r="AU20" s="112">
        <v>0</v>
      </c>
      <c r="AV20" s="112">
        <v>0</v>
      </c>
      <c r="AW20" s="112">
        <v>0</v>
      </c>
      <c r="AX20" s="112">
        <v>0</v>
      </c>
      <c r="AY20" s="112">
        <v>0</v>
      </c>
      <c r="AZ20" s="112">
        <v>0</v>
      </c>
      <c r="BA20" s="112">
        <v>0</v>
      </c>
      <c r="BB20" s="112">
        <v>0</v>
      </c>
      <c r="BC20" s="112">
        <v>0</v>
      </c>
      <c r="BD20" s="112">
        <v>0</v>
      </c>
      <c r="BE20" s="112">
        <v>0</v>
      </c>
      <c r="BF20" s="112">
        <v>0</v>
      </c>
      <c r="BG20" s="112">
        <v>0</v>
      </c>
      <c r="BH20" s="112">
        <v>0</v>
      </c>
      <c r="BI20" s="112">
        <v>0</v>
      </c>
      <c r="BJ20" s="112">
        <v>0</v>
      </c>
      <c r="BK20" s="112">
        <v>0</v>
      </c>
      <c r="BL20" s="112">
        <v>0</v>
      </c>
      <c r="BM20" s="112">
        <v>0</v>
      </c>
    </row>
    <row r="21" spans="3:65">
      <c r="C21" s="51" t="str">
        <v>Llamadas entrantes Local de otros operadores fijos</v>
      </c>
      <c r="G21" s="51" t="str">
        <v>Minutos</v>
      </c>
      <c r="I21" s="115"/>
      <c r="N21" s="112">
        <v>0</v>
      </c>
      <c r="O21" s="112">
        <v>0</v>
      </c>
      <c r="P21" s="112">
        <v>0</v>
      </c>
      <c r="Q21" s="112">
        <v>0</v>
      </c>
      <c r="R21" s="112">
        <v>9854291226.7118664</v>
      </c>
      <c r="S21" s="112">
        <v>17091566745.125046</v>
      </c>
      <c r="T21" s="112">
        <v>20965234291.730137</v>
      </c>
      <c r="U21" s="112">
        <v>22986110071.844604</v>
      </c>
      <c r="V21" s="112">
        <v>24688505748.85112</v>
      </c>
      <c r="W21" s="112">
        <v>24365840668.507946</v>
      </c>
      <c r="X21" s="112">
        <v>18759896187.234528</v>
      </c>
      <c r="Y21" s="112">
        <v>16398798992.727398</v>
      </c>
      <c r="Z21" s="112">
        <v>14194207448.106703</v>
      </c>
      <c r="AA21" s="112">
        <v>12331193189.003693</v>
      </c>
      <c r="AB21" s="112">
        <v>10671139153.232952</v>
      </c>
      <c r="AC21" s="112">
        <v>9196660920.0581818</v>
      </c>
      <c r="AD21" s="112">
        <v>7890819592.8219748</v>
      </c>
      <c r="AE21" s="112">
        <v>6738316133.50455</v>
      </c>
      <c r="AF21" s="112">
        <v>5725988326.6019964</v>
      </c>
      <c r="AG21" s="112">
        <v>5764921402.0057478</v>
      </c>
      <c r="AH21" s="112">
        <v>5823630562.8126135</v>
      </c>
      <c r="AI21" s="112">
        <v>5880906557.1510925</v>
      </c>
      <c r="AJ21" s="112">
        <v>5935986112.9509621</v>
      </c>
      <c r="AK21" s="112">
        <v>5988854142.2322769</v>
      </c>
      <c r="AL21" s="112">
        <v>6040027075.8713102</v>
      </c>
      <c r="AM21" s="112">
        <v>6090502465.567667</v>
      </c>
      <c r="AN21" s="112">
        <v>6140612110.3350868</v>
      </c>
      <c r="AO21" s="112">
        <v>6189191599.6181059</v>
      </c>
      <c r="AP21" s="112">
        <v>6235550065.8095455</v>
      </c>
      <c r="AQ21" s="112">
        <v>6279991745.5132952</v>
      </c>
      <c r="AR21" s="112">
        <v>6322746595.1181231</v>
      </c>
      <c r="AS21" s="112">
        <v>6363700397.82269</v>
      </c>
      <c r="AT21" s="112">
        <v>6402595042.6860971</v>
      </c>
      <c r="AU21" s="112">
        <v>6439390814.0677977</v>
      </c>
      <c r="AV21" s="112">
        <v>6474257380.3851233</v>
      </c>
      <c r="AW21" s="112">
        <v>6507313460.3408413</v>
      </c>
      <c r="AX21" s="112">
        <v>6538407621.437582</v>
      </c>
      <c r="AY21" s="112">
        <v>6567285882.9346857</v>
      </c>
      <c r="AZ21" s="112">
        <v>6593884876.4326887</v>
      </c>
      <c r="BA21" s="112">
        <v>6618333743.2324667</v>
      </c>
      <c r="BB21" s="112">
        <v>6640744241.7705317</v>
      </c>
      <c r="BC21" s="112">
        <v>6661017144.894145</v>
      </c>
      <c r="BD21" s="112">
        <v>6678961833.8058214</v>
      </c>
      <c r="BE21" s="112">
        <v>6694539081.6017046</v>
      </c>
      <c r="BF21" s="112">
        <v>6708057469.9267111</v>
      </c>
      <c r="BG21" s="112">
        <v>6717362419.4603567</v>
      </c>
      <c r="BH21" s="112">
        <v>6723351217.9362764</v>
      </c>
      <c r="BI21" s="112">
        <v>6729349021.5470552</v>
      </c>
      <c r="BJ21" s="112">
        <v>6735355843.1999846</v>
      </c>
      <c r="BK21" s="112">
        <v>6741371695.8211536</v>
      </c>
      <c r="BL21" s="112">
        <v>6747396592.3554726</v>
      </c>
      <c r="BM21" s="112">
        <v>6753430545.7666855</v>
      </c>
    </row>
    <row r="22" spans="3:65">
      <c r="C22" s="51" t="str">
        <v>Llamadas entrantes Larga Distancia de otros operadores fijos</v>
      </c>
      <c r="G22" s="51" t="str">
        <v>Minutos</v>
      </c>
      <c r="I22" s="115"/>
      <c r="N22" s="112">
        <v>0</v>
      </c>
      <c r="O22" s="112">
        <v>0</v>
      </c>
      <c r="P22" s="112">
        <v>0</v>
      </c>
      <c r="Q22" s="112">
        <v>0</v>
      </c>
      <c r="R22" s="112">
        <v>2888981649.5134377</v>
      </c>
      <c r="S22" s="112">
        <v>6019663833.3154249</v>
      </c>
      <c r="T22" s="112">
        <v>8096081434.3047562</v>
      </c>
      <c r="U22" s="112">
        <v>9468287584.0473328</v>
      </c>
      <c r="V22" s="112">
        <v>11932626510.627579</v>
      </c>
      <c r="W22" s="112">
        <v>12851378189.802006</v>
      </c>
      <c r="X22" s="112">
        <v>12450616280.906534</v>
      </c>
      <c r="Y22" s="112">
        <v>10883597205.889641</v>
      </c>
      <c r="Z22" s="112">
        <v>9420448204.1973438</v>
      </c>
      <c r="AA22" s="112">
        <v>8183998096.2413721</v>
      </c>
      <c r="AB22" s="112">
        <v>7082249152.7149086</v>
      </c>
      <c r="AC22" s="112">
        <v>6103663636.4314966</v>
      </c>
      <c r="AD22" s="112">
        <v>5236999496.774312</v>
      </c>
      <c r="AE22" s="112">
        <v>4472103028.7361307</v>
      </c>
      <c r="AF22" s="112">
        <v>3800238699.187655</v>
      </c>
      <c r="AG22" s="112">
        <v>3826077903.075017</v>
      </c>
      <c r="AH22" s="112">
        <v>3865042150.3227029</v>
      </c>
      <c r="AI22" s="112">
        <v>3903055229.9526978</v>
      </c>
      <c r="AJ22" s="112">
        <v>3939610571.5890546</v>
      </c>
      <c r="AK22" s="112">
        <v>3974698161.602335</v>
      </c>
      <c r="AL22" s="112">
        <v>4008660746.1683116</v>
      </c>
      <c r="AM22" s="112">
        <v>4042160382.9715366</v>
      </c>
      <c r="AN22" s="112">
        <v>4075417281.2371159</v>
      </c>
      <c r="AO22" s="112">
        <v>4107658641.9647326</v>
      </c>
      <c r="AP22" s="112">
        <v>4138425948.3591976</v>
      </c>
      <c r="AQ22" s="112">
        <v>4167921116.9543657</v>
      </c>
      <c r="AR22" s="112">
        <v>4196296765.7993636</v>
      </c>
      <c r="AS22" s="112">
        <v>4223477091.1929278</v>
      </c>
      <c r="AT22" s="112">
        <v>4249290789.400167</v>
      </c>
      <c r="AU22" s="112">
        <v>4273711501.8423429</v>
      </c>
      <c r="AV22" s="112">
        <v>4296851834.4922209</v>
      </c>
      <c r="AW22" s="112">
        <v>4318790578.8846169</v>
      </c>
      <c r="AX22" s="112">
        <v>4339427231.9091492</v>
      </c>
      <c r="AY22" s="112">
        <v>4358593230.9728746</v>
      </c>
      <c r="AZ22" s="112">
        <v>4376246519.5730162</v>
      </c>
      <c r="BA22" s="112">
        <v>4392472806.5411806</v>
      </c>
      <c r="BB22" s="112">
        <v>4407346264.0047216</v>
      </c>
      <c r="BC22" s="112">
        <v>4420801036.6310148</v>
      </c>
      <c r="BD22" s="112">
        <v>4432710614.0449629</v>
      </c>
      <c r="BE22" s="112">
        <v>4443048962.0338564</v>
      </c>
      <c r="BF22" s="112">
        <v>4452020880.8595839</v>
      </c>
      <c r="BG22" s="112">
        <v>4458196413.7623434</v>
      </c>
      <c r="BH22" s="112">
        <v>4462171074.9791842</v>
      </c>
      <c r="BI22" s="112">
        <v>4466151712.7471514</v>
      </c>
      <c r="BJ22" s="112">
        <v>4470138335.6325884</v>
      </c>
      <c r="BK22" s="112">
        <v>4474130952.2143173</v>
      </c>
      <c r="BL22" s="112">
        <v>4478129571.0836487</v>
      </c>
      <c r="BM22" s="112">
        <v>4482134200.8443928</v>
      </c>
    </row>
    <row r="23" spans="3:65">
      <c r="C23" s="51" t="str">
        <v>Llamadas entrantes de móvil</v>
      </c>
      <c r="G23" s="51" t="str">
        <v>Minutos</v>
      </c>
      <c r="I23" s="115"/>
      <c r="N23" s="112">
        <v>0</v>
      </c>
      <c r="O23" s="112">
        <v>2792625835.6390438</v>
      </c>
      <c r="P23" s="112">
        <v>4573104668.7675591</v>
      </c>
      <c r="Q23" s="112">
        <v>8466226184.9541988</v>
      </c>
      <c r="R23" s="112">
        <v>14779047818.798769</v>
      </c>
      <c r="S23" s="112">
        <v>6126610160.4975681</v>
      </c>
      <c r="T23" s="112">
        <v>7202492292.1814899</v>
      </c>
      <c r="U23" s="112">
        <v>8499440785.6792336</v>
      </c>
      <c r="V23" s="112">
        <v>7120911141.9310427</v>
      </c>
      <c r="W23" s="112">
        <v>6855997136.741559</v>
      </c>
      <c r="X23" s="112">
        <v>6896842065.5285778</v>
      </c>
      <c r="Y23" s="112">
        <v>7237495118.3044128</v>
      </c>
      <c r="Z23" s="112">
        <v>7681124299.6644411</v>
      </c>
      <c r="AA23" s="112">
        <v>8085650485.596611</v>
      </c>
      <c r="AB23" s="112">
        <v>8486852432.7318001</v>
      </c>
      <c r="AC23" s="112">
        <v>8884841340.2870312</v>
      </c>
      <c r="AD23" s="112">
        <v>9280029779.4658279</v>
      </c>
      <c r="AE23" s="112">
        <v>9672821083.0244789</v>
      </c>
      <c r="AF23" s="112">
        <v>10063336091.938416</v>
      </c>
      <c r="AG23" s="112">
        <v>10249493551.883595</v>
      </c>
      <c r="AH23" s="112">
        <v>10331651723.190317</v>
      </c>
      <c r="AI23" s="112">
        <v>10411920040.869829</v>
      </c>
      <c r="AJ23" s="112">
        <v>10490254340.934349</v>
      </c>
      <c r="AK23" s="112">
        <v>10566635066.493019</v>
      </c>
      <c r="AL23" s="112">
        <v>10640994376.371452</v>
      </c>
      <c r="AM23" s="112">
        <v>10713280102.469807</v>
      </c>
      <c r="AN23" s="112">
        <v>10783618814.430037</v>
      </c>
      <c r="AO23" s="112">
        <v>10852148477.600412</v>
      </c>
      <c r="AP23" s="112">
        <v>10918836349.272951</v>
      </c>
      <c r="AQ23" s="112">
        <v>10983618732.560059</v>
      </c>
      <c r="AR23" s="112">
        <v>11046476527.347296</v>
      </c>
      <c r="AS23" s="112">
        <v>11107401955.033609</v>
      </c>
      <c r="AT23" s="112">
        <v>11166388209.756065</v>
      </c>
      <c r="AU23" s="112">
        <v>11223422878.478651</v>
      </c>
      <c r="AV23" s="112">
        <v>11278496081.620821</v>
      </c>
      <c r="AW23" s="112">
        <v>11331610950.976849</v>
      </c>
      <c r="AX23" s="112">
        <v>11382780536.514767</v>
      </c>
      <c r="AY23" s="112">
        <v>11432014069.877853</v>
      </c>
      <c r="AZ23" s="112">
        <v>11479314985.432041</v>
      </c>
      <c r="BA23" s="112">
        <v>11524689365.676224</v>
      </c>
      <c r="BB23" s="112">
        <v>11568153399.862434</v>
      </c>
      <c r="BC23" s="112">
        <v>11609733234.932375</v>
      </c>
      <c r="BD23" s="112">
        <v>11649455057.01667</v>
      </c>
      <c r="BE23" s="112">
        <v>11687341061.591398</v>
      </c>
      <c r="BF23" s="112">
        <v>11722529175.829868</v>
      </c>
      <c r="BG23" s="112">
        <v>11746915393.054361</v>
      </c>
      <c r="BH23" s="112">
        <v>11762295074.498119</v>
      </c>
      <c r="BI23" s="112">
        <v>11777694891.832315</v>
      </c>
      <c r="BJ23" s="112">
        <v>11793114871.419918</v>
      </c>
      <c r="BK23" s="112">
        <v>11808555039.658409</v>
      </c>
      <c r="BL23" s="112">
        <v>11824015422.979845</v>
      </c>
      <c r="BM23" s="112">
        <v>11839496047.85087</v>
      </c>
    </row>
    <row r="24" spans="3:65">
      <c r="C24" s="51" t="str">
        <v>Llamadas entrantes de internacional</v>
      </c>
      <c r="G24" s="51" t="str">
        <v>Minutos</v>
      </c>
      <c r="I24" s="115"/>
      <c r="N24" s="112">
        <v>0</v>
      </c>
      <c r="O24" s="112">
        <v>17611513853.818184</v>
      </c>
      <c r="P24" s="112">
        <v>16712193544.347183</v>
      </c>
      <c r="Q24" s="112">
        <v>14959564745.999998</v>
      </c>
      <c r="R24" s="112">
        <v>14228291997.90374</v>
      </c>
      <c r="S24" s="112">
        <v>15578674608.632778</v>
      </c>
      <c r="T24" s="112">
        <v>19166576257.580769</v>
      </c>
      <c r="U24" s="112">
        <v>23793576442.539104</v>
      </c>
      <c r="V24" s="112">
        <v>26182005418.922573</v>
      </c>
      <c r="W24" s="112">
        <v>28789553558.443466</v>
      </c>
      <c r="X24" s="112">
        <v>27020295018.938545</v>
      </c>
      <c r="Y24" s="112">
        <v>24954461624.174191</v>
      </c>
      <c r="Z24" s="112">
        <v>22672254347.931561</v>
      </c>
      <c r="AA24" s="112">
        <v>20258682247.493557</v>
      </c>
      <c r="AB24" s="112">
        <v>17798166440.016518</v>
      </c>
      <c r="AC24" s="112">
        <v>15369519786.392258</v>
      </c>
      <c r="AD24" s="112">
        <v>13041731021.9944</v>
      </c>
      <c r="AE24" s="112">
        <v>10870871258.652393</v>
      </c>
      <c r="AF24" s="112">
        <v>8898298626.3503532</v>
      </c>
      <c r="AG24" s="112">
        <v>8898298626.3503532</v>
      </c>
      <c r="AH24" s="112">
        <v>8898298626.3503532</v>
      </c>
      <c r="AI24" s="112">
        <v>8898298626.3503532</v>
      </c>
      <c r="AJ24" s="112">
        <v>8898298626.3503532</v>
      </c>
      <c r="AK24" s="112">
        <v>8898298626.3503532</v>
      </c>
      <c r="AL24" s="112">
        <v>8898298626.3503532</v>
      </c>
      <c r="AM24" s="112">
        <v>8898298626.3503532</v>
      </c>
      <c r="AN24" s="112">
        <v>8898298626.3503532</v>
      </c>
      <c r="AO24" s="112">
        <v>8898298626.3503532</v>
      </c>
      <c r="AP24" s="112">
        <v>8898298626.3503532</v>
      </c>
      <c r="AQ24" s="112">
        <v>8898298626.3503532</v>
      </c>
      <c r="AR24" s="112">
        <v>8898298626.3503532</v>
      </c>
      <c r="AS24" s="112">
        <v>8898298626.3503532</v>
      </c>
      <c r="AT24" s="112">
        <v>8898298626.3503532</v>
      </c>
      <c r="AU24" s="112">
        <v>8898298626.3503532</v>
      </c>
      <c r="AV24" s="112">
        <v>8898298626.3503532</v>
      </c>
      <c r="AW24" s="112">
        <v>8898298626.3503532</v>
      </c>
      <c r="AX24" s="112">
        <v>8898298626.3503532</v>
      </c>
      <c r="AY24" s="112">
        <v>8898298626.3503532</v>
      </c>
      <c r="AZ24" s="112">
        <v>8898298626.3503532</v>
      </c>
      <c r="BA24" s="112">
        <v>8898298626.3503532</v>
      </c>
      <c r="BB24" s="112">
        <v>8898298626.3503532</v>
      </c>
      <c r="BC24" s="112">
        <v>8898298626.3503532</v>
      </c>
      <c r="BD24" s="112">
        <v>8898298626.3503532</v>
      </c>
      <c r="BE24" s="112">
        <v>8898298626.3503532</v>
      </c>
      <c r="BF24" s="112">
        <v>8898298626.3503532</v>
      </c>
      <c r="BG24" s="112">
        <v>8898298626.3503532</v>
      </c>
      <c r="BH24" s="112">
        <v>8898298626.3503532</v>
      </c>
      <c r="BI24" s="112">
        <v>8898298626.3503532</v>
      </c>
      <c r="BJ24" s="112">
        <v>8898298626.3503532</v>
      </c>
      <c r="BK24" s="112">
        <v>8898298626.3503532</v>
      </c>
      <c r="BL24" s="112">
        <v>8898298626.3503532</v>
      </c>
      <c r="BM24" s="112">
        <v>8898298626.3503532</v>
      </c>
    </row>
    <row r="25" spans="3:65">
      <c r="C25" s="51" t="str">
        <v>Llamadas entrantes de números no geográficos</v>
      </c>
      <c r="G25" s="51" t="str">
        <v>Minutos</v>
      </c>
      <c r="I25" s="115"/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0</v>
      </c>
      <c r="W25" s="112">
        <v>0</v>
      </c>
      <c r="X25" s="112">
        <v>0</v>
      </c>
      <c r="Y25" s="112">
        <v>0</v>
      </c>
      <c r="Z25" s="112">
        <v>0</v>
      </c>
      <c r="AA25" s="112">
        <v>0</v>
      </c>
      <c r="AB25" s="112">
        <v>0</v>
      </c>
      <c r="AC25" s="112">
        <v>0</v>
      </c>
      <c r="AD25" s="112">
        <v>0</v>
      </c>
      <c r="AE25" s="112">
        <v>0</v>
      </c>
      <c r="AF25" s="112">
        <v>0</v>
      </c>
      <c r="AG25" s="112">
        <v>0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2">
        <v>0</v>
      </c>
      <c r="AN25" s="112">
        <v>0</v>
      </c>
      <c r="AO25" s="112">
        <v>0</v>
      </c>
      <c r="AP25" s="112">
        <v>0</v>
      </c>
      <c r="AQ25" s="112">
        <v>0</v>
      </c>
      <c r="AR25" s="112">
        <v>0</v>
      </c>
      <c r="AS25" s="112">
        <v>0</v>
      </c>
      <c r="AT25" s="112">
        <v>0</v>
      </c>
      <c r="AU25" s="112">
        <v>0</v>
      </c>
      <c r="AV25" s="112">
        <v>0</v>
      </c>
      <c r="AW25" s="112">
        <v>0</v>
      </c>
      <c r="AX25" s="112">
        <v>0</v>
      </c>
      <c r="AY25" s="112">
        <v>0</v>
      </c>
      <c r="AZ25" s="112">
        <v>0</v>
      </c>
      <c r="BA25" s="112">
        <v>0</v>
      </c>
      <c r="BB25" s="112">
        <v>0</v>
      </c>
      <c r="BC25" s="112">
        <v>0</v>
      </c>
      <c r="BD25" s="112">
        <v>0</v>
      </c>
      <c r="BE25" s="112">
        <v>0</v>
      </c>
      <c r="BF25" s="112"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v>0</v>
      </c>
      <c r="BL25" s="112">
        <v>0</v>
      </c>
      <c r="BM25" s="112">
        <v>0</v>
      </c>
    </row>
    <row r="26" spans="3:65">
      <c r="C26" s="51" t="str">
        <v>Fixed Service14</v>
      </c>
      <c r="G26" s="51" t="str">
        <v>Fixed Unit14</v>
      </c>
      <c r="I26" s="115"/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0</v>
      </c>
      <c r="AE26" s="112">
        <v>0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2">
        <v>0</v>
      </c>
      <c r="AQ26" s="112">
        <v>0</v>
      </c>
      <c r="AR26" s="112">
        <v>0</v>
      </c>
      <c r="AS26" s="112">
        <v>0</v>
      </c>
      <c r="AT26" s="112">
        <v>0</v>
      </c>
      <c r="AU26" s="112">
        <v>0</v>
      </c>
      <c r="AV26" s="112">
        <v>0</v>
      </c>
      <c r="AW26" s="112">
        <v>0</v>
      </c>
      <c r="AX26" s="112">
        <v>0</v>
      </c>
      <c r="AY26" s="112">
        <v>0</v>
      </c>
      <c r="AZ26" s="112">
        <v>0</v>
      </c>
      <c r="BA26" s="112">
        <v>0</v>
      </c>
      <c r="BB26" s="112">
        <v>0</v>
      </c>
      <c r="BC26" s="112">
        <v>0</v>
      </c>
      <c r="BD26" s="112">
        <v>0</v>
      </c>
      <c r="BE26" s="112">
        <v>0</v>
      </c>
      <c r="BF26" s="112">
        <v>0</v>
      </c>
      <c r="BG26" s="112">
        <v>0</v>
      </c>
      <c r="BH26" s="112">
        <v>0</v>
      </c>
      <c r="BI26" s="112">
        <v>0</v>
      </c>
      <c r="BJ26" s="112">
        <v>0</v>
      </c>
      <c r="BK26" s="112">
        <v>0</v>
      </c>
      <c r="BL26" s="112">
        <v>0</v>
      </c>
      <c r="BM26" s="112">
        <v>0</v>
      </c>
    </row>
    <row r="27" spans="3:65">
      <c r="C27" s="51" t="str">
        <v>Llamadas en tránsito Local</v>
      </c>
      <c r="G27" s="51" t="str">
        <v>Minutos</v>
      </c>
      <c r="I27" s="115"/>
      <c r="N27" s="112">
        <v>0</v>
      </c>
      <c r="O27" s="112">
        <v>13714305305.195665</v>
      </c>
      <c r="P27" s="112">
        <v>16417548488.748329</v>
      </c>
      <c r="Q27" s="112">
        <v>25103179639.049438</v>
      </c>
      <c r="R27" s="112">
        <v>45126408798.036217</v>
      </c>
      <c r="S27" s="112">
        <v>47919626346.802841</v>
      </c>
      <c r="T27" s="112">
        <v>57484835008.438667</v>
      </c>
      <c r="U27" s="112">
        <v>61000052503.741249</v>
      </c>
      <c r="V27" s="112">
        <v>56698475541.843086</v>
      </c>
      <c r="W27" s="112">
        <v>57200703597.622078</v>
      </c>
      <c r="X27" s="112">
        <v>52826162242.277588</v>
      </c>
      <c r="Y27" s="112">
        <v>50209081807.125618</v>
      </c>
      <c r="Z27" s="112">
        <v>48085873131.752106</v>
      </c>
      <c r="AA27" s="112">
        <v>46283611404.373932</v>
      </c>
      <c r="AB27" s="112">
        <v>44696272552.138817</v>
      </c>
      <c r="AC27" s="112">
        <v>43295472824.270485</v>
      </c>
      <c r="AD27" s="112">
        <v>42055352338.220741</v>
      </c>
      <c r="AE27" s="112">
        <v>40953783035.857063</v>
      </c>
      <c r="AF27" s="112">
        <v>39973006131.944107</v>
      </c>
      <c r="AG27" s="112">
        <v>40570392725.609756</v>
      </c>
      <c r="AH27" s="112">
        <v>40922141707.285858</v>
      </c>
      <c r="AI27" s="112">
        <v>41265606966.45755</v>
      </c>
      <c r="AJ27" s="112">
        <v>41599049883.902969</v>
      </c>
      <c r="AK27" s="112">
        <v>41922388774.089455</v>
      </c>
      <c r="AL27" s="112">
        <v>42236533764.344887</v>
      </c>
      <c r="AM27" s="112">
        <v>42543454534.16777</v>
      </c>
      <c r="AN27" s="112">
        <v>42844202329.203247</v>
      </c>
      <c r="AO27" s="112">
        <v>43136694058.433113</v>
      </c>
      <c r="AP27" s="112">
        <v>43419380125.445396</v>
      </c>
      <c r="AQ27" s="112">
        <v>43692730403.03817</v>
      </c>
      <c r="AR27" s="112">
        <v>43957179912.53656</v>
      </c>
      <c r="AS27" s="112">
        <v>44212467209.497856</v>
      </c>
      <c r="AT27" s="112">
        <v>44458029792.415421</v>
      </c>
      <c r="AU27" s="112">
        <v>44693750964.6968</v>
      </c>
      <c r="AV27" s="112">
        <v>44919962767.150818</v>
      </c>
      <c r="AW27" s="112">
        <v>45136925272.80838</v>
      </c>
      <c r="AX27" s="112">
        <v>45344355603.851463</v>
      </c>
      <c r="AY27" s="112">
        <v>45541743790.412964</v>
      </c>
      <c r="AZ27" s="112">
        <v>45728965814.866402</v>
      </c>
      <c r="BA27" s="112">
        <v>45906310901.11615</v>
      </c>
      <c r="BB27" s="112">
        <v>46074059317.646965</v>
      </c>
      <c r="BC27" s="112">
        <v>46232073315.017181</v>
      </c>
      <c r="BD27" s="112">
        <v>46380021798.517151</v>
      </c>
      <c r="BE27" s="112">
        <v>46517881600.30957</v>
      </c>
      <c r="BF27" s="112">
        <v>46643914569.751091</v>
      </c>
      <c r="BG27" s="112">
        <v>46731121477.764023</v>
      </c>
      <c r="BH27" s="112">
        <v>46786373824.204544</v>
      </c>
      <c r="BI27" s="112">
        <v>46841700195.129707</v>
      </c>
      <c r="BJ27" s="112">
        <v>46897100691.208008</v>
      </c>
      <c r="BK27" s="112">
        <v>46952575413.244316</v>
      </c>
      <c r="BL27" s="112">
        <v>47008124462.180016</v>
      </c>
      <c r="BM27" s="112">
        <v>47063747939.09317</v>
      </c>
    </row>
    <row r="28" spans="3:65">
      <c r="C28" s="51" t="str">
        <v>Llamadas en tránsito Larga Distancia</v>
      </c>
      <c r="G28" s="51" t="str">
        <v>Minutos</v>
      </c>
      <c r="I28" s="115"/>
      <c r="N28" s="112">
        <v>0</v>
      </c>
      <c r="O28" s="112">
        <v>1523811700.5772958</v>
      </c>
      <c r="P28" s="112">
        <v>1824172054.3053696</v>
      </c>
      <c r="Q28" s="112">
        <v>2789242182.1166039</v>
      </c>
      <c r="R28" s="112">
        <v>5014045422.0040226</v>
      </c>
      <c r="S28" s="112">
        <v>5324402927.4225368</v>
      </c>
      <c r="T28" s="112">
        <v>6387203889.8265171</v>
      </c>
      <c r="U28" s="112">
        <v>6777783611.526804</v>
      </c>
      <c r="V28" s="112">
        <v>6299830615.7603407</v>
      </c>
      <c r="W28" s="112">
        <v>6355633733.0691185</v>
      </c>
      <c r="X28" s="112">
        <v>5869573582.4752865</v>
      </c>
      <c r="Y28" s="112">
        <v>5578786867.4584007</v>
      </c>
      <c r="Z28" s="112">
        <v>5342874792.4168997</v>
      </c>
      <c r="AA28" s="112">
        <v>5142623489.3748798</v>
      </c>
      <c r="AB28" s="112">
        <v>4966252505.7932005</v>
      </c>
      <c r="AC28" s="112">
        <v>4810608091.5856085</v>
      </c>
      <c r="AD28" s="112">
        <v>4672816926.4689703</v>
      </c>
      <c r="AE28" s="112">
        <v>4550420337.3174505</v>
      </c>
      <c r="AF28" s="112">
        <v>4441445125.7715664</v>
      </c>
      <c r="AG28" s="112">
        <v>4507821413.9566393</v>
      </c>
      <c r="AH28" s="112">
        <v>4546904634.1428728</v>
      </c>
      <c r="AI28" s="112">
        <v>4585067440.7175045</v>
      </c>
      <c r="AJ28" s="112">
        <v>4622116653.7669954</v>
      </c>
      <c r="AK28" s="112">
        <v>4658043197.1210489</v>
      </c>
      <c r="AL28" s="112">
        <v>4692948196.0383196</v>
      </c>
      <c r="AM28" s="112">
        <v>4727050503.7964172</v>
      </c>
      <c r="AN28" s="112">
        <v>4760466925.4670258</v>
      </c>
      <c r="AO28" s="112">
        <v>4792966006.4925671</v>
      </c>
      <c r="AP28" s="112">
        <v>4824375569.4939318</v>
      </c>
      <c r="AQ28" s="112">
        <v>4854747822.5597954</v>
      </c>
      <c r="AR28" s="112">
        <v>4884131101.3929501</v>
      </c>
      <c r="AS28" s="112">
        <v>4912496356.6108713</v>
      </c>
      <c r="AT28" s="112">
        <v>4939781088.0461569</v>
      </c>
      <c r="AU28" s="112">
        <v>4965972329.4107542</v>
      </c>
      <c r="AV28" s="112">
        <v>4991106974.1278677</v>
      </c>
      <c r="AW28" s="112">
        <v>5015213919.2009296</v>
      </c>
      <c r="AX28" s="112">
        <v>5038261733.7612724</v>
      </c>
      <c r="AY28" s="112">
        <v>5060193754.4903278</v>
      </c>
      <c r="AZ28" s="112">
        <v>5080996201.6518211</v>
      </c>
      <c r="BA28" s="112">
        <v>5100701211.2351265</v>
      </c>
      <c r="BB28" s="112">
        <v>5119339924.1829948</v>
      </c>
      <c r="BC28" s="112">
        <v>5136897035.0019073</v>
      </c>
      <c r="BD28" s="112">
        <v>5153335755.3907928</v>
      </c>
      <c r="BE28" s="112">
        <v>5168653511.1455069</v>
      </c>
      <c r="BF28" s="112">
        <v>5182657174.4167862</v>
      </c>
      <c r="BG28" s="112">
        <v>5192346830.862668</v>
      </c>
      <c r="BH28" s="112">
        <v>5198485980.4671707</v>
      </c>
      <c r="BI28" s="112">
        <v>5204633355.014411</v>
      </c>
      <c r="BJ28" s="112">
        <v>5210788965.6897774</v>
      </c>
      <c r="BK28" s="112">
        <v>5216952823.6938114</v>
      </c>
      <c r="BL28" s="112">
        <v>5223124940.2422228</v>
      </c>
      <c r="BM28" s="112">
        <v>5229305326.5659065</v>
      </c>
    </row>
    <row r="29" spans="3:65">
      <c r="C29" s="51" t="str">
        <v>Fixed Service17</v>
      </c>
      <c r="G29" s="51" t="str">
        <v>Fixed Unit17</v>
      </c>
      <c r="I29" s="115"/>
      <c r="N29" s="112">
        <v>0</v>
      </c>
      <c r="O29" s="112">
        <v>0</v>
      </c>
      <c r="P29" s="112">
        <v>0</v>
      </c>
      <c r="Q29" s="112">
        <v>0</v>
      </c>
      <c r="R29" s="112">
        <v>0</v>
      </c>
      <c r="S29" s="112">
        <v>0</v>
      </c>
      <c r="T29" s="112">
        <v>0</v>
      </c>
      <c r="U29" s="112">
        <v>0</v>
      </c>
      <c r="V29" s="112">
        <v>0</v>
      </c>
      <c r="W29" s="112">
        <v>0</v>
      </c>
      <c r="X29" s="112">
        <v>0</v>
      </c>
      <c r="Y29" s="112">
        <v>0</v>
      </c>
      <c r="Z29" s="112">
        <v>0</v>
      </c>
      <c r="AA29" s="112">
        <v>0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0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0</v>
      </c>
      <c r="AO29" s="112">
        <v>0</v>
      </c>
      <c r="AP29" s="112">
        <v>0</v>
      </c>
      <c r="AQ29" s="112">
        <v>0</v>
      </c>
      <c r="AR29" s="112">
        <v>0</v>
      </c>
      <c r="AS29" s="112">
        <v>0</v>
      </c>
      <c r="AT29" s="112">
        <v>0</v>
      </c>
      <c r="AU29" s="112">
        <v>0</v>
      </c>
      <c r="AV29" s="112">
        <v>0</v>
      </c>
      <c r="AW29" s="112">
        <v>0</v>
      </c>
      <c r="AX29" s="112"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v>0</v>
      </c>
      <c r="BD29" s="112">
        <v>0</v>
      </c>
      <c r="BE29" s="112">
        <v>0</v>
      </c>
      <c r="BF29" s="112">
        <v>0</v>
      </c>
      <c r="BG29" s="112">
        <v>0</v>
      </c>
      <c r="BH29" s="112">
        <v>0</v>
      </c>
      <c r="BI29" s="112">
        <v>0</v>
      </c>
      <c r="BJ29" s="112">
        <v>0</v>
      </c>
      <c r="BK29" s="112">
        <v>0</v>
      </c>
      <c r="BL29" s="112">
        <v>0</v>
      </c>
      <c r="BM29" s="112">
        <v>0</v>
      </c>
    </row>
    <row r="30" spans="3:65">
      <c r="C30" s="51" t="str">
        <v>SMS on-net</v>
      </c>
      <c r="G30" s="51" t="str">
        <v>SMS</v>
      </c>
      <c r="I30" s="115"/>
      <c r="N30" s="112">
        <v>0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2">
        <v>0</v>
      </c>
      <c r="AQ30" s="112">
        <v>0</v>
      </c>
      <c r="AR30" s="112">
        <v>0</v>
      </c>
      <c r="AS30" s="112">
        <v>0</v>
      </c>
      <c r="AT30" s="112">
        <v>0</v>
      </c>
      <c r="AU30" s="112">
        <v>0</v>
      </c>
      <c r="AV30" s="112">
        <v>0</v>
      </c>
      <c r="AW30" s="112">
        <v>0</v>
      </c>
      <c r="AX30" s="112">
        <v>0</v>
      </c>
      <c r="AY30" s="112">
        <v>0</v>
      </c>
      <c r="AZ30" s="112">
        <v>0</v>
      </c>
      <c r="BA30" s="112">
        <v>0</v>
      </c>
      <c r="BB30" s="112">
        <v>0</v>
      </c>
      <c r="BC30" s="112">
        <v>0</v>
      </c>
      <c r="BD30" s="112">
        <v>0</v>
      </c>
      <c r="BE30" s="112">
        <v>0</v>
      </c>
      <c r="BF30" s="112">
        <v>0</v>
      </c>
      <c r="BG30" s="112">
        <v>0</v>
      </c>
      <c r="BH30" s="112">
        <v>0</v>
      </c>
      <c r="BI30" s="112">
        <v>0</v>
      </c>
      <c r="BJ30" s="112">
        <v>0</v>
      </c>
      <c r="BK30" s="112">
        <v>0</v>
      </c>
      <c r="BL30" s="112">
        <v>0</v>
      </c>
      <c r="BM30" s="112">
        <v>0</v>
      </c>
    </row>
    <row r="31" spans="3:65">
      <c r="C31" s="51" t="str">
        <v>SMS salientes</v>
      </c>
      <c r="G31" s="51" t="str">
        <v>SMS</v>
      </c>
      <c r="I31" s="115"/>
      <c r="N31" s="112">
        <v>0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2">
        <v>0</v>
      </c>
      <c r="AQ31" s="112">
        <v>0</v>
      </c>
      <c r="AR31" s="112">
        <v>0</v>
      </c>
      <c r="AS31" s="112">
        <v>0</v>
      </c>
      <c r="AT31" s="112">
        <v>0</v>
      </c>
      <c r="AU31" s="112">
        <v>0</v>
      </c>
      <c r="AV31" s="112">
        <v>0</v>
      </c>
      <c r="AW31" s="112">
        <v>0</v>
      </c>
      <c r="AX31" s="112">
        <v>0</v>
      </c>
      <c r="AY31" s="112">
        <v>0</v>
      </c>
      <c r="AZ31" s="112">
        <v>0</v>
      </c>
      <c r="BA31" s="112">
        <v>0</v>
      </c>
      <c r="BB31" s="112">
        <v>0</v>
      </c>
      <c r="BC31" s="112">
        <v>0</v>
      </c>
      <c r="BD31" s="112">
        <v>0</v>
      </c>
      <c r="BE31" s="112">
        <v>0</v>
      </c>
      <c r="BF31" s="112">
        <v>0</v>
      </c>
      <c r="BG31" s="112">
        <v>0</v>
      </c>
      <c r="BH31" s="112">
        <v>0</v>
      </c>
      <c r="BI31" s="112">
        <v>0</v>
      </c>
      <c r="BJ31" s="112">
        <v>0</v>
      </c>
      <c r="BK31" s="112">
        <v>0</v>
      </c>
      <c r="BL31" s="112">
        <v>0</v>
      </c>
      <c r="BM31" s="112">
        <v>0</v>
      </c>
    </row>
    <row r="32" spans="3:65">
      <c r="C32" s="51" t="str">
        <v>SMS entrantes</v>
      </c>
      <c r="G32" s="51" t="str">
        <v>SMS</v>
      </c>
      <c r="I32" s="115"/>
      <c r="N32" s="112">
        <v>0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2">
        <v>0</v>
      </c>
      <c r="AQ32" s="112">
        <v>0</v>
      </c>
      <c r="AR32" s="112">
        <v>0</v>
      </c>
      <c r="AS32" s="112">
        <v>0</v>
      </c>
      <c r="AT32" s="112">
        <v>0</v>
      </c>
      <c r="AU32" s="112">
        <v>0</v>
      </c>
      <c r="AV32" s="112">
        <v>0</v>
      </c>
      <c r="AW32" s="112">
        <v>0</v>
      </c>
      <c r="AX32" s="112"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v>0</v>
      </c>
      <c r="BD32" s="112">
        <v>0</v>
      </c>
      <c r="BE32" s="112">
        <v>0</v>
      </c>
      <c r="BF32" s="112">
        <v>0</v>
      </c>
      <c r="BG32" s="112">
        <v>0</v>
      </c>
      <c r="BH32" s="112">
        <v>0</v>
      </c>
      <c r="BI32" s="112">
        <v>0</v>
      </c>
      <c r="BJ32" s="112">
        <v>0</v>
      </c>
      <c r="BK32" s="112">
        <v>0</v>
      </c>
      <c r="BL32" s="112">
        <v>0</v>
      </c>
      <c r="BM32" s="112">
        <v>0</v>
      </c>
    </row>
    <row r="33" spans="1:72">
      <c r="C33" s="51" t="str">
        <v>Fixed Service21</v>
      </c>
      <c r="G33" s="51" t="str">
        <v>Fixed Unit21</v>
      </c>
      <c r="I33" s="115"/>
      <c r="N33" s="112">
        <v>0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2">
        <v>0</v>
      </c>
      <c r="AQ33" s="112">
        <v>0</v>
      </c>
      <c r="AR33" s="112">
        <v>0</v>
      </c>
      <c r="AS33" s="112">
        <v>0</v>
      </c>
      <c r="AT33" s="112">
        <v>0</v>
      </c>
      <c r="AU33" s="112">
        <v>0</v>
      </c>
      <c r="AV33" s="112">
        <v>0</v>
      </c>
      <c r="AW33" s="112">
        <v>0</v>
      </c>
      <c r="AX33" s="112"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v>0</v>
      </c>
      <c r="BD33" s="112">
        <v>0</v>
      </c>
      <c r="BE33" s="112">
        <v>0</v>
      </c>
      <c r="BF33" s="112">
        <v>0</v>
      </c>
      <c r="BG33" s="112">
        <v>0</v>
      </c>
      <c r="BH33" s="112">
        <v>0</v>
      </c>
      <c r="BI33" s="112">
        <v>0</v>
      </c>
      <c r="BJ33" s="112">
        <v>0</v>
      </c>
      <c r="BK33" s="112">
        <v>0</v>
      </c>
      <c r="BL33" s="112">
        <v>0</v>
      </c>
      <c r="BM33" s="112">
        <v>0</v>
      </c>
    </row>
    <row r="34" spans="1:72">
      <c r="C34" s="51" t="str">
        <v>Enlaces dedicados</v>
      </c>
      <c r="G34" s="51" t="str">
        <v>Mbps</v>
      </c>
      <c r="I34" s="115"/>
      <c r="N34" s="112">
        <v>0</v>
      </c>
      <c r="O34" s="112">
        <v>95889.600000000006</v>
      </c>
      <c r="P34" s="112">
        <v>155539.80000000002</v>
      </c>
      <c r="Q34" s="112">
        <v>180826.66</v>
      </c>
      <c r="R34" s="112">
        <v>201449.28279000003</v>
      </c>
      <c r="S34" s="112">
        <v>227104.97121238502</v>
      </c>
      <c r="T34" s="112">
        <v>260375.48155369444</v>
      </c>
      <c r="U34" s="112">
        <v>291575.54155110178</v>
      </c>
      <c r="V34" s="112">
        <v>337521.20034935256</v>
      </c>
      <c r="W34" s="112">
        <v>414267.13971762365</v>
      </c>
      <c r="X34" s="112">
        <v>453617.8553281629</v>
      </c>
      <c r="Y34" s="112">
        <v>469025.10519418231</v>
      </c>
      <c r="Z34" s="112">
        <v>481946.04336192383</v>
      </c>
      <c r="AA34" s="112">
        <v>494671.76637798571</v>
      </c>
      <c r="AB34" s="112">
        <v>507098.4247630933</v>
      </c>
      <c r="AC34" s="112">
        <v>519743.0445107437</v>
      </c>
      <c r="AD34" s="112">
        <v>532723.38553704135</v>
      </c>
      <c r="AE34" s="112">
        <v>533608.07838516252</v>
      </c>
      <c r="AF34" s="112">
        <v>534908.03522321826</v>
      </c>
      <c r="AG34" s="112">
        <v>535160.80460839567</v>
      </c>
      <c r="AH34" s="112">
        <v>535233.02443273214</v>
      </c>
      <c r="AI34" s="112">
        <v>535738.56320308719</v>
      </c>
      <c r="AJ34" s="112">
        <v>535810.78302742355</v>
      </c>
      <c r="AK34" s="112">
        <v>535919.11276392825</v>
      </c>
      <c r="AL34" s="112">
        <v>536027.44250043284</v>
      </c>
      <c r="AM34" s="112">
        <v>536099.66232476931</v>
      </c>
      <c r="AN34" s="112">
        <v>536587.14613904012</v>
      </c>
      <c r="AO34" s="112">
        <v>536695.47587554483</v>
      </c>
      <c r="AP34" s="112">
        <v>536767.69569988118</v>
      </c>
      <c r="AQ34" s="112">
        <v>536894.08039247</v>
      </c>
      <c r="AR34" s="112">
        <v>536966.30021680635</v>
      </c>
      <c r="AS34" s="112">
        <v>537074.62995331106</v>
      </c>
      <c r="AT34" s="112">
        <v>537526.00385541376</v>
      </c>
      <c r="AU34" s="112">
        <v>537598.22367975011</v>
      </c>
      <c r="AV34" s="112">
        <v>537670.44350408658</v>
      </c>
      <c r="AW34" s="112">
        <v>537742.66332842293</v>
      </c>
      <c r="AX34" s="112">
        <v>537796.82819667528</v>
      </c>
      <c r="AY34" s="112">
        <v>537887.10297709587</v>
      </c>
      <c r="AZ34" s="112">
        <v>538464.86157178727</v>
      </c>
      <c r="BA34" s="112">
        <v>538519.02644003951</v>
      </c>
      <c r="BB34" s="112">
        <v>538591.24626437598</v>
      </c>
      <c r="BC34" s="112">
        <v>538645.41113262833</v>
      </c>
      <c r="BD34" s="112">
        <v>538663.46608871245</v>
      </c>
      <c r="BE34" s="112">
        <v>538735.6859130488</v>
      </c>
      <c r="BF34" s="112">
        <v>538789.85078130115</v>
      </c>
      <c r="BG34" s="112">
        <v>538807.90573738527</v>
      </c>
      <c r="BH34" s="112">
        <v>538807.90573738527</v>
      </c>
      <c r="BI34" s="112">
        <v>538844.0156495535</v>
      </c>
      <c r="BJ34" s="112">
        <v>538862.07060563762</v>
      </c>
      <c r="BK34" s="112">
        <v>538916.23547388986</v>
      </c>
      <c r="BL34" s="112">
        <v>538916.23547388986</v>
      </c>
      <c r="BM34" s="112">
        <v>539313.44450774021</v>
      </c>
    </row>
    <row r="35" spans="1:72">
      <c r="C35" s="51" t="str">
        <v>xDSL propio (líneas)</v>
      </c>
      <c r="G35" s="51" t="str">
        <v># lineas</v>
      </c>
      <c r="I35" s="115"/>
      <c r="N35" s="112">
        <v>0</v>
      </c>
      <c r="O35" s="112">
        <v>3822220</v>
      </c>
      <c r="P35" s="112">
        <v>6043393</v>
      </c>
      <c r="Q35" s="112">
        <v>8545160.5</v>
      </c>
      <c r="R35" s="112">
        <v>10443496</v>
      </c>
      <c r="S35" s="112">
        <v>11770263</v>
      </c>
      <c r="T35" s="112">
        <v>12436255.75</v>
      </c>
      <c r="U35" s="112">
        <v>12995574.208502907</v>
      </c>
      <c r="V35" s="112">
        <v>13648319.937754361</v>
      </c>
      <c r="W35" s="112">
        <v>14272645.979251454</v>
      </c>
      <c r="X35" s="112">
        <v>15058006.80045961</v>
      </c>
      <c r="Y35" s="112">
        <v>15985111.423222139</v>
      </c>
      <c r="Z35" s="112">
        <v>16874593.174600646</v>
      </c>
      <c r="AA35" s="112">
        <v>17728929.906360127</v>
      </c>
      <c r="AB35" s="112">
        <v>18550091.20090748</v>
      </c>
      <c r="AC35" s="112">
        <v>19337670.201486014</v>
      </c>
      <c r="AD35" s="112">
        <v>20090870.166398317</v>
      </c>
      <c r="AE35" s="112">
        <v>20811375.859147266</v>
      </c>
      <c r="AF35" s="112">
        <v>21320165.71801414</v>
      </c>
      <c r="AG35" s="112">
        <v>21630165.686701395</v>
      </c>
      <c r="AH35" s="112">
        <v>21932681.057718661</v>
      </c>
      <c r="AI35" s="112">
        <v>22224550.237689897</v>
      </c>
      <c r="AJ35" s="112">
        <v>22505698.736435</v>
      </c>
      <c r="AK35" s="112">
        <v>22778186.54052012</v>
      </c>
      <c r="AL35" s="112">
        <v>23046053.83379928</v>
      </c>
      <c r="AM35" s="112">
        <v>23310764.529994968</v>
      </c>
      <c r="AN35" s="112">
        <v>23567670.41158789</v>
      </c>
      <c r="AO35" s="112">
        <v>23813919.503938429</v>
      </c>
      <c r="AP35" s="112">
        <v>24050704.70974794</v>
      </c>
      <c r="AQ35" s="112">
        <v>24278951.857169598</v>
      </c>
      <c r="AR35" s="112">
        <v>24498188.569451503</v>
      </c>
      <c r="AS35" s="112">
        <v>24707355.178360771</v>
      </c>
      <c r="AT35" s="112">
        <v>24906280.144519232</v>
      </c>
      <c r="AU35" s="112">
        <v>25095649.625439584</v>
      </c>
      <c r="AV35" s="112">
        <v>25275952.197973885</v>
      </c>
      <c r="AW35" s="112">
        <v>25446580.585470878</v>
      </c>
      <c r="AX35" s="112">
        <v>25606505.097453095</v>
      </c>
      <c r="AY35" s="112">
        <v>25755469.863179933</v>
      </c>
      <c r="AZ35" s="112">
        <v>25894007.669122525</v>
      </c>
      <c r="BA35" s="112">
        <v>26022588.620990694</v>
      </c>
      <c r="BB35" s="112">
        <v>26140828.761270717</v>
      </c>
      <c r="BC35" s="112">
        <v>26247970.167520273</v>
      </c>
      <c r="BD35" s="112">
        <v>26343869.764088552</v>
      </c>
      <c r="BE35" s="112">
        <v>26429054.584140092</v>
      </c>
      <c r="BF35" s="112">
        <v>26487827.336245209</v>
      </c>
      <c r="BG35" s="112">
        <v>26525385.185912274</v>
      </c>
      <c r="BH35" s="112">
        <v>26562996.289930992</v>
      </c>
      <c r="BI35" s="112">
        <v>26600660.723812237</v>
      </c>
      <c r="BJ35" s="112">
        <v>26638378.563173957</v>
      </c>
      <c r="BK35" s="112">
        <v>26657250.843683872</v>
      </c>
      <c r="BL35" s="112">
        <v>26695048.92379874</v>
      </c>
      <c r="BM35" s="112">
        <v>26732900.598894905</v>
      </c>
    </row>
    <row r="36" spans="1:72">
      <c r="C36" s="51" t="str">
        <v>xDSL propio (contendido)</v>
      </c>
      <c r="G36" s="51" t="str">
        <v>Mbps</v>
      </c>
      <c r="I36" s="115"/>
      <c r="N36" s="112">
        <v>0</v>
      </c>
      <c r="O36" s="112">
        <v>144947.48300000001</v>
      </c>
      <c r="P36" s="112">
        <v>230302.77549999999</v>
      </c>
      <c r="Q36" s="112">
        <v>406422.09</v>
      </c>
      <c r="R36" s="112">
        <v>549929.19499999995</v>
      </c>
      <c r="S36" s="112">
        <v>690703.36600000004</v>
      </c>
      <c r="T36" s="112">
        <v>788030.04</v>
      </c>
      <c r="U36" s="112">
        <v>860539.42200000002</v>
      </c>
      <c r="V36" s="112">
        <v>953535.21956591576</v>
      </c>
      <c r="W36" s="112">
        <v>1047036.2218877181</v>
      </c>
      <c r="X36" s="112">
        <v>1115737.8884999999</v>
      </c>
      <c r="Y36" s="112">
        <v>1211899.8950097268</v>
      </c>
      <c r="Z36" s="112">
        <v>1308391.3255722872</v>
      </c>
      <c r="AA36" s="112">
        <v>1405281.1987819024</v>
      </c>
      <c r="AB36" s="112">
        <v>1502738.8528760483</v>
      </c>
      <c r="AC36" s="112">
        <v>1600768.7077237025</v>
      </c>
      <c r="AD36" s="112">
        <v>1699151.609048157</v>
      </c>
      <c r="AE36" s="112">
        <v>1797813.8342147516</v>
      </c>
      <c r="AF36" s="112">
        <v>1896957.9839118533</v>
      </c>
      <c r="AG36" s="112">
        <v>1924977.7577973763</v>
      </c>
      <c r="AH36" s="112">
        <v>1952529.7827395461</v>
      </c>
      <c r="AI36" s="112">
        <v>1979207.83856689</v>
      </c>
      <c r="AJ36" s="112">
        <v>2004851.3859385734</v>
      </c>
      <c r="AK36" s="112">
        <v>2029607.6107963284</v>
      </c>
      <c r="AL36" s="112">
        <v>2053698.6083939245</v>
      </c>
      <c r="AM36" s="112">
        <v>2077626.5425325632</v>
      </c>
      <c r="AN36" s="112">
        <v>2101151.6762726698</v>
      </c>
      <c r="AO36" s="112">
        <v>2123680.489021623</v>
      </c>
      <c r="AP36" s="112">
        <v>2145295.2453173869</v>
      </c>
      <c r="AQ36" s="112">
        <v>2166127.5249950206</v>
      </c>
      <c r="AR36" s="112">
        <v>2186211.7157713175</v>
      </c>
      <c r="AS36" s="112">
        <v>2205428.7498376141</v>
      </c>
      <c r="AT36" s="112">
        <v>2223707.7347580269</v>
      </c>
      <c r="AU36" s="112">
        <v>2241088.8121530274</v>
      </c>
      <c r="AV36" s="112">
        <v>2257654.843663794</v>
      </c>
      <c r="AW36" s="112">
        <v>2273410.5518339109</v>
      </c>
      <c r="AX36" s="112">
        <v>2288242.3513478437</v>
      </c>
      <c r="AY36" s="112">
        <v>2302079.2412054865</v>
      </c>
      <c r="AZ36" s="112">
        <v>2314946.3540238496</v>
      </c>
      <c r="BA36" s="112">
        <v>2326914.0665587704</v>
      </c>
      <c r="BB36" s="112">
        <v>2337996.2750304542</v>
      </c>
      <c r="BC36" s="112">
        <v>2348110.253502998</v>
      </c>
      <c r="BD36" s="112">
        <v>2357202.8597905431</v>
      </c>
      <c r="BE36" s="112">
        <v>2365301.5877818917</v>
      </c>
      <c r="BF36" s="112">
        <v>2372473.4216009965</v>
      </c>
      <c r="BG36" s="112">
        <v>2375837.4196736384</v>
      </c>
      <c r="BH36" s="112">
        <v>2379206.187655577</v>
      </c>
      <c r="BI36" s="112">
        <v>2382579.7323102062</v>
      </c>
      <c r="BJ36" s="112">
        <v>2385958.0604105042</v>
      </c>
      <c r="BK36" s="112">
        <v>2389341.1787390574</v>
      </c>
      <c r="BL36" s="112">
        <v>2392729.0940880682</v>
      </c>
      <c r="BM36" s="112">
        <v>2396121.8132593678</v>
      </c>
    </row>
    <row r="37" spans="1:72">
      <c r="C37" s="51" t="str">
        <v>xDSL ajeno (líneas)</v>
      </c>
      <c r="G37" s="51" t="str">
        <v># lineas</v>
      </c>
      <c r="I37" s="115"/>
      <c r="N37" s="112">
        <v>0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0</v>
      </c>
      <c r="Y37" s="112">
        <v>0</v>
      </c>
      <c r="Z37" s="112">
        <v>0</v>
      </c>
      <c r="AA37" s="112">
        <v>0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0</v>
      </c>
      <c r="AO37" s="112">
        <v>0</v>
      </c>
      <c r="AP37" s="112">
        <v>0</v>
      </c>
      <c r="AQ37" s="112">
        <v>0</v>
      </c>
      <c r="AR37" s="112">
        <v>0</v>
      </c>
      <c r="AS37" s="112">
        <v>0</v>
      </c>
      <c r="AT37" s="112">
        <v>0</v>
      </c>
      <c r="AU37" s="112">
        <v>0</v>
      </c>
      <c r="AV37" s="112">
        <v>0</v>
      </c>
      <c r="AW37" s="112">
        <v>0</v>
      </c>
      <c r="AX37" s="112">
        <v>0</v>
      </c>
      <c r="AY37" s="112">
        <v>0</v>
      </c>
      <c r="AZ37" s="112">
        <v>0</v>
      </c>
      <c r="BA37" s="112">
        <v>0</v>
      </c>
      <c r="BB37" s="112">
        <v>0</v>
      </c>
      <c r="BC37" s="112">
        <v>0</v>
      </c>
      <c r="BD37" s="112">
        <v>0</v>
      </c>
      <c r="BE37" s="112">
        <v>0</v>
      </c>
      <c r="BF37" s="112">
        <v>0</v>
      </c>
      <c r="BG37" s="112">
        <v>0</v>
      </c>
      <c r="BH37" s="112">
        <v>0</v>
      </c>
      <c r="BI37" s="112">
        <v>0</v>
      </c>
      <c r="BJ37" s="112">
        <v>0</v>
      </c>
      <c r="BK37" s="112">
        <v>0</v>
      </c>
      <c r="BL37" s="112">
        <v>0</v>
      </c>
      <c r="BM37" s="112">
        <v>0</v>
      </c>
    </row>
    <row r="38" spans="1:72">
      <c r="C38" s="51" t="str">
        <v>xDSL ajeno (bitstream)</v>
      </c>
      <c r="G38" s="51" t="str">
        <v>Mbps</v>
      </c>
      <c r="I38" s="115"/>
      <c r="N38" s="112">
        <v>0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2">
        <v>0</v>
      </c>
      <c r="AQ38" s="112">
        <v>0</v>
      </c>
      <c r="AR38" s="112">
        <v>0</v>
      </c>
      <c r="AS38" s="112">
        <v>0</v>
      </c>
      <c r="AT38" s="112">
        <v>0</v>
      </c>
      <c r="AU38" s="112">
        <v>0</v>
      </c>
      <c r="AV38" s="112">
        <v>0</v>
      </c>
      <c r="AW38" s="112">
        <v>0</v>
      </c>
      <c r="AX38" s="112">
        <v>0</v>
      </c>
      <c r="AY38" s="112">
        <v>0</v>
      </c>
      <c r="AZ38" s="112">
        <v>0</v>
      </c>
      <c r="BA38" s="112">
        <v>0</v>
      </c>
      <c r="BB38" s="112">
        <v>0</v>
      </c>
      <c r="BC38" s="112">
        <v>0</v>
      </c>
      <c r="BD38" s="112">
        <v>0</v>
      </c>
      <c r="BE38" s="112">
        <v>0</v>
      </c>
      <c r="BF38" s="112">
        <v>0</v>
      </c>
      <c r="BG38" s="112">
        <v>0</v>
      </c>
      <c r="BH38" s="112">
        <v>0</v>
      </c>
      <c r="BI38" s="112">
        <v>0</v>
      </c>
      <c r="BJ38" s="112">
        <v>0</v>
      </c>
      <c r="BK38" s="112">
        <v>0</v>
      </c>
      <c r="BL38" s="112">
        <v>0</v>
      </c>
      <c r="BM38" s="112">
        <v>0</v>
      </c>
    </row>
    <row r="39" spans="1:72">
      <c r="C39" s="51" t="str">
        <v>Fixed Service27</v>
      </c>
      <c r="G39" s="51" t="str">
        <v>Fixed Unit27</v>
      </c>
      <c r="I39" s="115"/>
      <c r="N39" s="112">
        <v>0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2">
        <v>0</v>
      </c>
      <c r="AQ39" s="112">
        <v>0</v>
      </c>
      <c r="AR39" s="112">
        <v>0</v>
      </c>
      <c r="AS39" s="112">
        <v>0</v>
      </c>
      <c r="AT39" s="112">
        <v>0</v>
      </c>
      <c r="AU39" s="112">
        <v>0</v>
      </c>
      <c r="AV39" s="112">
        <v>0</v>
      </c>
      <c r="AW39" s="112">
        <v>0</v>
      </c>
      <c r="AX39" s="112"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v>0</v>
      </c>
      <c r="BD39" s="112">
        <v>0</v>
      </c>
      <c r="BE39" s="112">
        <v>0</v>
      </c>
      <c r="BF39" s="112">
        <v>0</v>
      </c>
      <c r="BG39" s="112">
        <v>0</v>
      </c>
      <c r="BH39" s="112">
        <v>0</v>
      </c>
      <c r="BI39" s="112">
        <v>0</v>
      </c>
      <c r="BJ39" s="112">
        <v>0</v>
      </c>
      <c r="BK39" s="112">
        <v>0</v>
      </c>
      <c r="BL39" s="112">
        <v>0</v>
      </c>
      <c r="BM39" s="112">
        <v>0</v>
      </c>
    </row>
    <row r="40" spans="1:72">
      <c r="C40" s="51" t="str">
        <v>Fixed Service28</v>
      </c>
      <c r="G40" s="51" t="str">
        <v>Fixed Unit28</v>
      </c>
      <c r="I40" s="115"/>
      <c r="N40" s="112">
        <v>0</v>
      </c>
      <c r="O40" s="112">
        <v>0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0</v>
      </c>
      <c r="V40" s="112">
        <v>0</v>
      </c>
      <c r="W40" s="112">
        <v>0</v>
      </c>
      <c r="X40" s="112">
        <v>0</v>
      </c>
      <c r="Y40" s="112">
        <v>0</v>
      </c>
      <c r="Z40" s="112">
        <v>0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2">
        <v>0</v>
      </c>
      <c r="AQ40" s="112">
        <v>0</v>
      </c>
      <c r="AR40" s="112">
        <v>0</v>
      </c>
      <c r="AS40" s="112">
        <v>0</v>
      </c>
      <c r="AT40" s="112">
        <v>0</v>
      </c>
      <c r="AU40" s="112">
        <v>0</v>
      </c>
      <c r="AV40" s="112">
        <v>0</v>
      </c>
      <c r="AW40" s="112">
        <v>0</v>
      </c>
      <c r="AX40" s="112">
        <v>0</v>
      </c>
      <c r="AY40" s="112">
        <v>0</v>
      </c>
      <c r="AZ40" s="112">
        <v>0</v>
      </c>
      <c r="BA40" s="112">
        <v>0</v>
      </c>
      <c r="BB40" s="112">
        <v>0</v>
      </c>
      <c r="BC40" s="112">
        <v>0</v>
      </c>
      <c r="BD40" s="112">
        <v>0</v>
      </c>
      <c r="BE40" s="112">
        <v>0</v>
      </c>
      <c r="BF40" s="112">
        <v>0</v>
      </c>
      <c r="BG40" s="112">
        <v>0</v>
      </c>
      <c r="BH40" s="112">
        <v>0</v>
      </c>
      <c r="BI40" s="112">
        <v>0</v>
      </c>
      <c r="BJ40" s="112">
        <v>0</v>
      </c>
      <c r="BK40" s="112">
        <v>0</v>
      </c>
      <c r="BL40" s="112">
        <v>0</v>
      </c>
      <c r="BM40" s="112">
        <v>0</v>
      </c>
    </row>
    <row r="41" spans="1:72">
      <c r="C41" s="51" t="str">
        <v>Fixed Service29</v>
      </c>
      <c r="G41" s="51" t="str">
        <v>Fixed Unit29</v>
      </c>
      <c r="I41" s="115"/>
      <c r="N41" s="112">
        <v>0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2">
        <v>0</v>
      </c>
      <c r="AQ41" s="112">
        <v>0</v>
      </c>
      <c r="AR41" s="112">
        <v>0</v>
      </c>
      <c r="AS41" s="112">
        <v>0</v>
      </c>
      <c r="AT41" s="112">
        <v>0</v>
      </c>
      <c r="AU41" s="112">
        <v>0</v>
      </c>
      <c r="AV41" s="112">
        <v>0</v>
      </c>
      <c r="AW41" s="112">
        <v>0</v>
      </c>
      <c r="AX41" s="112"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v>0</v>
      </c>
      <c r="BD41" s="112">
        <v>0</v>
      </c>
      <c r="BE41" s="112">
        <v>0</v>
      </c>
      <c r="BF41" s="112"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v>0</v>
      </c>
      <c r="BL41" s="112">
        <v>0</v>
      </c>
      <c r="BM41" s="112">
        <v>0</v>
      </c>
    </row>
    <row r="42" spans="1:72">
      <c r="C42" s="51" t="str">
        <v>Televisión</v>
      </c>
      <c r="G42" s="51" t="str">
        <v>#</v>
      </c>
      <c r="I42" s="115"/>
      <c r="N42" s="112">
        <v>0</v>
      </c>
      <c r="O42" s="112">
        <v>3972572</v>
      </c>
      <c r="P42" s="112">
        <v>4339398</v>
      </c>
      <c r="Q42" s="112">
        <v>4836069</v>
      </c>
      <c r="R42" s="112">
        <v>5061919</v>
      </c>
      <c r="S42" s="112">
        <v>5384040</v>
      </c>
      <c r="T42" s="112">
        <v>5668893</v>
      </c>
      <c r="U42" s="112">
        <v>5987513</v>
      </c>
      <c r="V42" s="112">
        <v>6715720</v>
      </c>
      <c r="W42" s="112">
        <v>6344338</v>
      </c>
      <c r="X42" s="112">
        <v>7255572</v>
      </c>
      <c r="Y42" s="112">
        <v>7597181.9049877953</v>
      </c>
      <c r="Z42" s="112">
        <v>7955644.6271224227</v>
      </c>
      <c r="AA42" s="112">
        <v>8287888.9294254007</v>
      </c>
      <c r="AB42" s="112">
        <v>8596658.3633621112</v>
      </c>
      <c r="AC42" s="112">
        <v>8883786.692291731</v>
      </c>
      <c r="AD42" s="112">
        <v>9149903.6119011994</v>
      </c>
      <c r="AE42" s="112">
        <v>9294296.3002632093</v>
      </c>
      <c r="AF42" s="112">
        <v>9435597.5904753171</v>
      </c>
      <c r="AG42" s="112">
        <v>9574969.8450018503</v>
      </c>
      <c r="AH42" s="112">
        <v>9712015.4845794607</v>
      </c>
      <c r="AI42" s="112">
        <v>9844713.9425410628</v>
      </c>
      <c r="AJ42" s="112">
        <v>9972266.6853237618</v>
      </c>
      <c r="AK42" s="112">
        <v>10095405.825778203</v>
      </c>
      <c r="AL42" s="112">
        <v>10215236.08075057</v>
      </c>
      <c r="AM42" s="112">
        <v>10334255.247025412</v>
      </c>
      <c r="AN42" s="112">
        <v>10451270.856815573</v>
      </c>
      <c r="AO42" s="112">
        <v>10563330.698463688</v>
      </c>
      <c r="AP42" s="112">
        <v>10670843.961357603</v>
      </c>
      <c r="AQ42" s="112">
        <v>10774465.132515561</v>
      </c>
      <c r="AR42" s="112">
        <v>10874365.258771745</v>
      </c>
      <c r="AS42" s="112">
        <v>10969952.088775281</v>
      </c>
      <c r="AT42" s="112">
        <v>11060872.99874489</v>
      </c>
      <c r="AU42" s="112">
        <v>11147327.655821655</v>
      </c>
      <c r="AV42" s="112">
        <v>11229728.219425276</v>
      </c>
      <c r="AW42" s="112">
        <v>11308098.179807644</v>
      </c>
      <c r="AX42" s="112">
        <v>11381872.555910315</v>
      </c>
      <c r="AY42" s="112">
        <v>11450698.183946215</v>
      </c>
      <c r="AZ42" s="112">
        <v>11514700.075255876</v>
      </c>
      <c r="BA42" s="112">
        <v>11574228.288593072</v>
      </c>
      <c r="BB42" s="112">
        <v>11629351.944699008</v>
      </c>
      <c r="BC42" s="112">
        <v>11679659.559161218</v>
      </c>
      <c r="BD42" s="112">
        <v>11724886.799145196</v>
      </c>
      <c r="BE42" s="112">
        <v>11765170.421117414</v>
      </c>
      <c r="BF42" s="112">
        <v>11800843.60865069</v>
      </c>
      <c r="BG42" s="112">
        <v>11817576.363080561</v>
      </c>
      <c r="BH42" s="112">
        <v>11834332.84336259</v>
      </c>
      <c r="BI42" s="112">
        <v>11851113.083138345</v>
      </c>
      <c r="BJ42" s="112">
        <v>11867917.116097091</v>
      </c>
      <c r="BK42" s="112">
        <v>11884744.975975865</v>
      </c>
      <c r="BL42" s="112">
        <v>11901596.696559541</v>
      </c>
      <c r="BM42" s="112">
        <v>11918472.311680896</v>
      </c>
    </row>
    <row r="43" spans="1:72">
      <c r="BN43" s="19" t="s">
        <v>563</v>
      </c>
    </row>
    <row r="44" spans="1:72" s="89" customFormat="1" ht="18" customHeight="1">
      <c r="A44" s="87">
        <v>2</v>
      </c>
      <c r="B44" s="87" t="s">
        <v>394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</row>
    <row r="46" spans="1:72" ht="15.75">
      <c r="B46" s="17" t="s">
        <v>395</v>
      </c>
    </row>
    <row r="48" spans="1:72">
      <c r="C48" s="57" t="s">
        <v>398</v>
      </c>
      <c r="N48" s="59">
        <f t="array" ref="N48:BM48">Fixed.operator.market.share</f>
        <v>0</v>
      </c>
      <c r="O48" s="59">
        <v>0</v>
      </c>
      <c r="P48" s="59">
        <v>0</v>
      </c>
      <c r="Q48" s="59">
        <v>0</v>
      </c>
      <c r="R48" s="59">
        <v>7.1999999999999995E-2</v>
      </c>
      <c r="S48" s="59">
        <v>0.14399999999999999</v>
      </c>
      <c r="T48" s="59">
        <v>0.21599999999999997</v>
      </c>
      <c r="U48" s="59">
        <v>0.28799999999999998</v>
      </c>
      <c r="V48" s="59">
        <v>0.36</v>
      </c>
      <c r="W48" s="59">
        <v>0.36</v>
      </c>
      <c r="X48" s="59">
        <v>0.36</v>
      </c>
      <c r="Y48" s="59">
        <v>0.36</v>
      </c>
      <c r="Z48" s="59">
        <v>0.36</v>
      </c>
      <c r="AA48" s="59">
        <v>0.36</v>
      </c>
      <c r="AB48" s="59">
        <v>0.36</v>
      </c>
      <c r="AC48" s="59">
        <v>0.36</v>
      </c>
      <c r="AD48" s="59">
        <v>0.36</v>
      </c>
      <c r="AE48" s="59">
        <v>0.36</v>
      </c>
      <c r="AF48" s="59">
        <v>0.36</v>
      </c>
      <c r="AG48" s="59">
        <v>0.36</v>
      </c>
      <c r="AH48" s="59">
        <v>0.36</v>
      </c>
      <c r="AI48" s="59">
        <v>0.36</v>
      </c>
      <c r="AJ48" s="59">
        <v>0.36</v>
      </c>
      <c r="AK48" s="59">
        <v>0.36</v>
      </c>
      <c r="AL48" s="59">
        <v>0.36</v>
      </c>
      <c r="AM48" s="59">
        <v>0.36</v>
      </c>
      <c r="AN48" s="59">
        <v>0.36</v>
      </c>
      <c r="AO48" s="59">
        <v>0.36</v>
      </c>
      <c r="AP48" s="59">
        <v>0.36</v>
      </c>
      <c r="AQ48" s="59">
        <v>0.36</v>
      </c>
      <c r="AR48" s="59">
        <v>0.36</v>
      </c>
      <c r="AS48" s="59">
        <v>0.36</v>
      </c>
      <c r="AT48" s="59">
        <v>0.36</v>
      </c>
      <c r="AU48" s="59">
        <v>0.36</v>
      </c>
      <c r="AV48" s="59">
        <v>0.36</v>
      </c>
      <c r="AW48" s="59">
        <v>0.36</v>
      </c>
      <c r="AX48" s="59">
        <v>0.36</v>
      </c>
      <c r="AY48" s="59">
        <v>0.36</v>
      </c>
      <c r="AZ48" s="59">
        <v>0.36</v>
      </c>
      <c r="BA48" s="59">
        <v>0.36</v>
      </c>
      <c r="BB48" s="59">
        <v>0.36</v>
      </c>
      <c r="BC48" s="59">
        <v>0.36</v>
      </c>
      <c r="BD48" s="59">
        <v>0.36</v>
      </c>
      <c r="BE48" s="59">
        <v>0.36</v>
      </c>
      <c r="BF48" s="59">
        <v>0.36</v>
      </c>
      <c r="BG48" s="59">
        <v>0.36</v>
      </c>
      <c r="BH48" s="59">
        <v>0.36</v>
      </c>
      <c r="BI48" s="59">
        <v>0.36</v>
      </c>
      <c r="BJ48" s="59">
        <v>0.36</v>
      </c>
      <c r="BK48" s="59">
        <v>0.36</v>
      </c>
      <c r="BL48" s="59">
        <v>0.36</v>
      </c>
      <c r="BM48" s="59">
        <v>0.36</v>
      </c>
      <c r="BN48" s="19" t="s">
        <v>97</v>
      </c>
    </row>
    <row r="50" spans="2:66" ht="15.75">
      <c r="B50" s="17" t="s">
        <v>392</v>
      </c>
    </row>
    <row r="51" spans="2:66">
      <c r="N51" s="111">
        <f>N9*N48</f>
        <v>0</v>
      </c>
      <c r="O51" s="111">
        <f t="shared" ref="O51:BJ51" si="0">O9*O48</f>
        <v>0</v>
      </c>
      <c r="P51" s="111">
        <f t="shared" si="0"/>
        <v>0</v>
      </c>
      <c r="Q51" s="111">
        <f t="shared" si="0"/>
        <v>0</v>
      </c>
      <c r="R51" s="111">
        <f t="shared" si="0"/>
        <v>1447164.3599999999</v>
      </c>
      <c r="S51" s="111">
        <f t="shared" si="0"/>
        <v>2864996.6399999997</v>
      </c>
      <c r="T51" s="111">
        <f t="shared" si="0"/>
        <v>4334837.7959999992</v>
      </c>
      <c r="U51" s="111">
        <f t="shared" si="0"/>
        <v>5844189.3119999999</v>
      </c>
      <c r="V51" s="111">
        <f t="shared" si="0"/>
        <v>7281294.927310368</v>
      </c>
      <c r="W51" s="111">
        <f t="shared" si="0"/>
        <v>7021737.2673103679</v>
      </c>
      <c r="X51" s="111">
        <f t="shared" si="0"/>
        <v>7000766.4599981997</v>
      </c>
      <c r="Y51" s="111">
        <f t="shared" si="0"/>
        <v>7152697.0586077357</v>
      </c>
      <c r="Z51" s="111">
        <f t="shared" si="0"/>
        <v>7239466.6504920414</v>
      </c>
      <c r="AA51" s="111">
        <f t="shared" si="0"/>
        <v>7325173.7055439064</v>
      </c>
      <c r="AB51" s="111">
        <f t="shared" si="0"/>
        <v>7410050.109358876</v>
      </c>
      <c r="AC51" s="111">
        <f t="shared" si="0"/>
        <v>7494119.194243622</v>
      </c>
      <c r="AD51" s="111">
        <f t="shared" si="0"/>
        <v>7576770.4307673043</v>
      </c>
      <c r="AE51" s="111">
        <f t="shared" si="0"/>
        <v>7657374.2383711478</v>
      </c>
      <c r="AF51" s="111">
        <f t="shared" si="0"/>
        <v>7736003.2509211535</v>
      </c>
      <c r="AG51" s="111">
        <f t="shared" si="0"/>
        <v>7812710.7221583528</v>
      </c>
      <c r="AH51" s="111">
        <f t="shared" si="0"/>
        <v>7887732.5273540393</v>
      </c>
      <c r="AI51" s="111">
        <f t="shared" si="0"/>
        <v>7960943.0161462333</v>
      </c>
      <c r="AJ51" s="111">
        <f t="shared" si="0"/>
        <v>8031577.0644500181</v>
      </c>
      <c r="AK51" s="111">
        <f t="shared" si="0"/>
        <v>8099616.6452062158</v>
      </c>
      <c r="AL51" s="111">
        <f t="shared" si="0"/>
        <v>8165560.287209929</v>
      </c>
      <c r="AM51" s="111">
        <f t="shared" si="0"/>
        <v>8230385.738579439</v>
      </c>
      <c r="AN51" s="111">
        <f t="shared" si="0"/>
        <v>8294447.2749960525</v>
      </c>
      <c r="AO51" s="111">
        <f t="shared" si="0"/>
        <v>8356620.0006389217</v>
      </c>
      <c r="AP51" s="111">
        <f t="shared" si="0"/>
        <v>8416213.7209678888</v>
      </c>
      <c r="AQ51" s="111">
        <f t="shared" si="0"/>
        <v>8473517.125412371</v>
      </c>
      <c r="AR51" s="111">
        <f t="shared" si="0"/>
        <v>8528754.2697993573</v>
      </c>
      <c r="AS51" s="111">
        <f t="shared" si="0"/>
        <v>8581810.8361925911</v>
      </c>
      <c r="AT51" s="111">
        <f t="shared" si="0"/>
        <v>8632430.3786831405</v>
      </c>
      <c r="AU51" s="111">
        <f t="shared" si="0"/>
        <v>8680571.3837383855</v>
      </c>
      <c r="AV51" s="111">
        <f t="shared" si="0"/>
        <v>8726399.9054888133</v>
      </c>
      <c r="AW51" s="111">
        <f t="shared" si="0"/>
        <v>8770034.1823896449</v>
      </c>
      <c r="AX51" s="111">
        <f t="shared" si="0"/>
        <v>8811327.2499401383</v>
      </c>
      <c r="AY51" s="111">
        <f t="shared" si="0"/>
        <v>8850029.9170234706</v>
      </c>
      <c r="AZ51" s="111">
        <f t="shared" si="0"/>
        <v>8886080.2614241652</v>
      </c>
      <c r="BA51" s="111">
        <f t="shared" si="0"/>
        <v>8919607.2205837891</v>
      </c>
      <c r="BB51" s="111">
        <f t="shared" si="0"/>
        <v>8950724.5628331434</v>
      </c>
      <c r="BC51" s="111">
        <f t="shared" si="0"/>
        <v>8979339.3682086486</v>
      </c>
      <c r="BD51" s="111">
        <f t="shared" si="0"/>
        <v>9005268.2150471974</v>
      </c>
      <c r="BE51" s="111">
        <f t="shared" si="0"/>
        <v>9028476.4782046322</v>
      </c>
      <c r="BF51" s="111">
        <f t="shared" si="0"/>
        <v>9049091.7027886808</v>
      </c>
      <c r="BG51" s="111">
        <f t="shared" si="0"/>
        <v>9063315.0524809938</v>
      </c>
      <c r="BH51" s="111">
        <f t="shared" si="0"/>
        <v>9072404.2717258334</v>
      </c>
      <c r="BI51" s="111">
        <f t="shared" si="0"/>
        <v>9081506.3788351845</v>
      </c>
      <c r="BJ51" s="111">
        <f t="shared" si="0"/>
        <v>9090621.3920831215</v>
      </c>
      <c r="BK51" s="111">
        <f>BK9*BK48</f>
        <v>9099749.32976963</v>
      </c>
      <c r="BL51" s="111">
        <f>BL9*BL48</f>
        <v>9108890.2102206424</v>
      </c>
      <c r="BM51" s="111">
        <f>BM9*BM48</f>
        <v>9118044.051788073</v>
      </c>
      <c r="BN51" s="114" t="s">
        <v>100</v>
      </c>
    </row>
    <row r="53" spans="2:66" ht="15.75">
      <c r="B53" s="17" t="s">
        <v>393</v>
      </c>
    </row>
    <row r="55" spans="2:66">
      <c r="C55" s="51" t="str">
        <f t="array" ref="C55:C84">Fixed.Retail.Services</f>
        <v>Llamadas salientes Local on-net</v>
      </c>
      <c r="G55" s="51" t="str">
        <f t="array" ref="G55:G84">Fixed.Retail.Services.Units</f>
        <v>Minutos</v>
      </c>
      <c r="N55" s="110">
        <f t="shared" ref="N55:BJ55" si="1">N13*N$48</f>
        <v>0</v>
      </c>
      <c r="O55" s="110">
        <f t="shared" si="1"/>
        <v>0</v>
      </c>
      <c r="P55" s="110">
        <f t="shared" si="1"/>
        <v>0</v>
      </c>
      <c r="Q55" s="110">
        <f t="shared" si="1"/>
        <v>0</v>
      </c>
      <c r="R55" s="110">
        <f t="shared" si="1"/>
        <v>5655472715.968257</v>
      </c>
      <c r="S55" s="110">
        <f t="shared" si="1"/>
        <v>9722416735.4478779</v>
      </c>
      <c r="T55" s="110">
        <f t="shared" si="1"/>
        <v>11955607391.791502</v>
      </c>
      <c r="U55" s="110">
        <f t="shared" si="1"/>
        <v>13412317745.651424</v>
      </c>
      <c r="V55" s="110">
        <f t="shared" si="1"/>
        <v>15152484053.786547</v>
      </c>
      <c r="W55" s="110">
        <f t="shared" si="1"/>
        <v>14956147776.405272</v>
      </c>
      <c r="X55" s="110">
        <f t="shared" si="1"/>
        <v>12542689603.25927</v>
      </c>
      <c r="Y55" s="110">
        <f t="shared" si="1"/>
        <v>10964181830.15765</v>
      </c>
      <c r="Z55" s="110">
        <f t="shared" si="1"/>
        <v>9490223702.0540676</v>
      </c>
      <c r="AA55" s="110">
        <f t="shared" si="1"/>
        <v>8244621423.5802002</v>
      </c>
      <c r="AB55" s="110">
        <f t="shared" si="1"/>
        <v>7134712690.3806925</v>
      </c>
      <c r="AC55" s="110">
        <f t="shared" si="1"/>
        <v>6148878413.169714</v>
      </c>
      <c r="AD55" s="110">
        <f t="shared" si="1"/>
        <v>5275794277.3397217</v>
      </c>
      <c r="AE55" s="110">
        <f t="shared" si="1"/>
        <v>4505231610.3300171</v>
      </c>
      <c r="AF55" s="110">
        <f t="shared" si="1"/>
        <v>3828390228.6749949</v>
      </c>
      <c r="AG55" s="110">
        <f t="shared" si="1"/>
        <v>3854420846.4711885</v>
      </c>
      <c r="AH55" s="110">
        <f t="shared" si="1"/>
        <v>3893673734.7358179</v>
      </c>
      <c r="AI55" s="110">
        <f t="shared" si="1"/>
        <v>3931968409.004796</v>
      </c>
      <c r="AJ55" s="110">
        <f t="shared" si="1"/>
        <v>3968794546.5191712</v>
      </c>
      <c r="AK55" s="110">
        <f t="shared" si="1"/>
        <v>4004142059.5289268</v>
      </c>
      <c r="AL55" s="110">
        <f t="shared" si="1"/>
        <v>4038356233.2328424</v>
      </c>
      <c r="AM55" s="110">
        <f t="shared" si="1"/>
        <v>4072104029.732645</v>
      </c>
      <c r="AN55" s="110">
        <f t="shared" si="1"/>
        <v>4105607289.527844</v>
      </c>
      <c r="AO55" s="110">
        <f t="shared" si="1"/>
        <v>4138087488.8530226</v>
      </c>
      <c r="AP55" s="110">
        <f t="shared" si="1"/>
        <v>4169082714.2975178</v>
      </c>
      <c r="AQ55" s="110">
        <f t="shared" si="1"/>
        <v>4198796378.1590581</v>
      </c>
      <c r="AR55" s="110">
        <f t="shared" si="1"/>
        <v>4227382229.0557208</v>
      </c>
      <c r="AS55" s="110">
        <f t="shared" si="1"/>
        <v>4254763901.7451196</v>
      </c>
      <c r="AT55" s="110">
        <f t="shared" si="1"/>
        <v>4280768823.5030065</v>
      </c>
      <c r="AU55" s="110">
        <f t="shared" si="1"/>
        <v>4305370440.4907103</v>
      </c>
      <c r="AV55" s="110">
        <f t="shared" si="1"/>
        <v>4328682192.8471718</v>
      </c>
      <c r="AW55" s="110">
        <f t="shared" si="1"/>
        <v>4350783455.7816916</v>
      </c>
      <c r="AX55" s="110">
        <f t="shared" si="1"/>
        <v>4371572981.6736898</v>
      </c>
      <c r="AY55" s="110">
        <f t="shared" si="1"/>
        <v>4390880959.2467813</v>
      </c>
      <c r="AZ55" s="110">
        <f t="shared" si="1"/>
        <v>4408665020.4506645</v>
      </c>
      <c r="BA55" s="110">
        <f t="shared" si="1"/>
        <v>4425011509.0336065</v>
      </c>
      <c r="BB55" s="110">
        <f t="shared" si="1"/>
        <v>4439995146.577652</v>
      </c>
      <c r="BC55" s="110">
        <f t="shared" si="1"/>
        <v>4453549589.9049082</v>
      </c>
      <c r="BD55" s="110">
        <f t="shared" si="1"/>
        <v>4465547391.47262</v>
      </c>
      <c r="BE55" s="110">
        <f t="shared" si="1"/>
        <v>4475962324.2109909</v>
      </c>
      <c r="BF55" s="110">
        <f t="shared" si="1"/>
        <v>4485000705.5079308</v>
      </c>
      <c r="BG55" s="110">
        <f t="shared" si="1"/>
        <v>4491221985.7235832</v>
      </c>
      <c r="BH55" s="110">
        <f t="shared" si="1"/>
        <v>4495226090.5646734</v>
      </c>
      <c r="BI55" s="110">
        <f t="shared" si="1"/>
        <v>4499236216.2301798</v>
      </c>
      <c r="BJ55" s="110">
        <f t="shared" si="1"/>
        <v>4503252371.3499031</v>
      </c>
      <c r="BK55" s="110">
        <f t="shared" ref="BK55:BM84" si="2">BK13*BK$48</f>
        <v>4507274564.5662155</v>
      </c>
      <c r="BL55" s="110">
        <f t="shared" si="2"/>
        <v>4511302804.534071</v>
      </c>
      <c r="BM55" s="110">
        <f t="shared" si="2"/>
        <v>4515337099.9210167</v>
      </c>
    </row>
    <row r="56" spans="2:66">
      <c r="C56" s="51" t="str">
        <v>Llamadas salientes Larga Distancia on-net</v>
      </c>
      <c r="G56" s="51" t="str">
        <v>Minutos</v>
      </c>
      <c r="N56" s="110">
        <f t="shared" ref="N56:BJ61" si="3">N14*N$48</f>
        <v>0</v>
      </c>
      <c r="O56" s="110">
        <f t="shared" si="3"/>
        <v>0</v>
      </c>
      <c r="P56" s="110">
        <f t="shared" si="3"/>
        <v>0</v>
      </c>
      <c r="Q56" s="110">
        <f t="shared" si="3"/>
        <v>0</v>
      </c>
      <c r="R56" s="110">
        <f t="shared" si="3"/>
        <v>1658014414.214546</v>
      </c>
      <c r="S56" s="110">
        <f t="shared" si="3"/>
        <v>3424243152.6348653</v>
      </c>
      <c r="T56" s="110">
        <f t="shared" si="3"/>
        <v>4616860927.6501474</v>
      </c>
      <c r="U56" s="110">
        <f t="shared" si="3"/>
        <v>5524713889.7154932</v>
      </c>
      <c r="V56" s="110">
        <f t="shared" si="3"/>
        <v>7323607785.8008461</v>
      </c>
      <c r="W56" s="110">
        <f t="shared" si="3"/>
        <v>7888384150.2572041</v>
      </c>
      <c r="X56" s="110">
        <f t="shared" si="3"/>
        <v>6615443719.0060291</v>
      </c>
      <c r="Y56" s="110">
        <f t="shared" si="3"/>
        <v>5782884701.5004244</v>
      </c>
      <c r="Z56" s="110">
        <f t="shared" si="3"/>
        <v>5005468744.5507345</v>
      </c>
      <c r="AA56" s="110">
        <f t="shared" si="3"/>
        <v>4348495477.2406445</v>
      </c>
      <c r="AB56" s="110">
        <f t="shared" si="3"/>
        <v>3763091629.2647977</v>
      </c>
      <c r="AC56" s="110">
        <f t="shared" si="3"/>
        <v>3243128895.3180432</v>
      </c>
      <c r="AD56" s="110">
        <f t="shared" si="3"/>
        <v>2782634444.3480177</v>
      </c>
      <c r="AE56" s="110">
        <f t="shared" si="3"/>
        <v>2376213324.4117284</v>
      </c>
      <c r="AF56" s="110">
        <f t="shared" si="3"/>
        <v>2019224017.5991325</v>
      </c>
      <c r="AG56" s="110">
        <f t="shared" si="3"/>
        <v>2032953456.2162635</v>
      </c>
      <c r="AH56" s="110">
        <f t="shared" si="3"/>
        <v>2053656772.7565701</v>
      </c>
      <c r="AI56" s="110">
        <f t="shared" si="3"/>
        <v>2073854694.4446154</v>
      </c>
      <c r="AJ56" s="110">
        <f t="shared" si="3"/>
        <v>2093278059.5936198</v>
      </c>
      <c r="AK56" s="110">
        <f t="shared" si="3"/>
        <v>2111921547.5790124</v>
      </c>
      <c r="AL56" s="110">
        <f t="shared" si="3"/>
        <v>2129967273.6306026</v>
      </c>
      <c r="AM56" s="110">
        <f t="shared" si="3"/>
        <v>2147767016.384892</v>
      </c>
      <c r="AN56" s="110">
        <f t="shared" si="3"/>
        <v>2165437782.112905</v>
      </c>
      <c r="AO56" s="110">
        <f t="shared" si="3"/>
        <v>2182568950.7389693</v>
      </c>
      <c r="AP56" s="110">
        <f t="shared" si="3"/>
        <v>2198916893.323204</v>
      </c>
      <c r="AQ56" s="110">
        <f t="shared" si="3"/>
        <v>2214588896.4723854</v>
      </c>
      <c r="AR56" s="110">
        <f t="shared" si="3"/>
        <v>2229666052.4691043</v>
      </c>
      <c r="AS56" s="110">
        <f t="shared" si="3"/>
        <v>2244108083.6712394</v>
      </c>
      <c r="AT56" s="110">
        <f t="shared" si="3"/>
        <v>2257823969.3184257</v>
      </c>
      <c r="AU56" s="110">
        <f t="shared" si="3"/>
        <v>2270799704.0074515</v>
      </c>
      <c r="AV56" s="110">
        <f t="shared" si="3"/>
        <v>2283095119.9496193</v>
      </c>
      <c r="AW56" s="110">
        <f t="shared" si="3"/>
        <v>2294752082.3466063</v>
      </c>
      <c r="AX56" s="110">
        <f t="shared" si="3"/>
        <v>2305717189.7385321</v>
      </c>
      <c r="AY56" s="110">
        <f t="shared" si="3"/>
        <v>2315900877.847136</v>
      </c>
      <c r="AZ56" s="110">
        <f t="shared" si="3"/>
        <v>2325280800.3128147</v>
      </c>
      <c r="BA56" s="110">
        <f t="shared" si="3"/>
        <v>2333902497.7831664</v>
      </c>
      <c r="BB56" s="110">
        <f t="shared" si="3"/>
        <v>2341805380.977602</v>
      </c>
      <c r="BC56" s="110">
        <f t="shared" si="3"/>
        <v>2348954458.2337766</v>
      </c>
      <c r="BD56" s="110">
        <f t="shared" si="3"/>
        <v>2355282509.3562703</v>
      </c>
      <c r="BE56" s="110">
        <f t="shared" si="3"/>
        <v>2360775701.2909589</v>
      </c>
      <c r="BF56" s="110">
        <f t="shared" si="3"/>
        <v>2365542852.8885946</v>
      </c>
      <c r="BG56" s="110">
        <f t="shared" si="3"/>
        <v>2368824168.9721975</v>
      </c>
      <c r="BH56" s="110">
        <f t="shared" si="3"/>
        <v>2370936070.8894982</v>
      </c>
      <c r="BI56" s="110">
        <f t="shared" si="3"/>
        <v>2373051148.3956342</v>
      </c>
      <c r="BJ56" s="110">
        <f t="shared" si="3"/>
        <v>2375169406.0422573</v>
      </c>
      <c r="BK56" s="110">
        <f t="shared" si="2"/>
        <v>2377290848.3876514</v>
      </c>
      <c r="BL56" s="110">
        <f t="shared" si="2"/>
        <v>2379415479.9967341</v>
      </c>
      <c r="BM56" s="110">
        <f t="shared" si="2"/>
        <v>2381543305.4410672</v>
      </c>
    </row>
    <row r="57" spans="2:66">
      <c r="C57" s="51" t="str">
        <v>Llamadas salientes Local a otros operadores fijos</v>
      </c>
      <c r="G57" s="51" t="str">
        <v>Minutos</v>
      </c>
      <c r="N57" s="110">
        <f t="shared" si="3"/>
        <v>0</v>
      </c>
      <c r="O57" s="110">
        <f t="shared" si="3"/>
        <v>0</v>
      </c>
      <c r="P57" s="110">
        <f t="shared" si="3"/>
        <v>0</v>
      </c>
      <c r="Q57" s="110">
        <f t="shared" si="3"/>
        <v>0</v>
      </c>
      <c r="R57" s="110">
        <f t="shared" si="3"/>
        <v>709508968.32325435</v>
      </c>
      <c r="S57" s="110">
        <f t="shared" si="3"/>
        <v>2461185611.2980065</v>
      </c>
      <c r="T57" s="110">
        <f t="shared" si="3"/>
        <v>4528490607.0137091</v>
      </c>
      <c r="U57" s="110">
        <f t="shared" si="3"/>
        <v>6619999700.691246</v>
      </c>
      <c r="V57" s="110">
        <f t="shared" si="3"/>
        <v>8887862069.5864029</v>
      </c>
      <c r="W57" s="110">
        <f t="shared" si="3"/>
        <v>8771702640.6628609</v>
      </c>
      <c r="X57" s="110">
        <f t="shared" si="3"/>
        <v>6753562627.4044294</v>
      </c>
      <c r="Y57" s="110">
        <f t="shared" si="3"/>
        <v>5903567637.3818626</v>
      </c>
      <c r="Z57" s="110">
        <f t="shared" si="3"/>
        <v>5109914681.3184128</v>
      </c>
      <c r="AA57" s="110">
        <f t="shared" si="3"/>
        <v>4439229548.0413294</v>
      </c>
      <c r="AB57" s="110">
        <f t="shared" si="3"/>
        <v>3841610095.1638627</v>
      </c>
      <c r="AC57" s="110">
        <f t="shared" si="3"/>
        <v>3310797931.2209454</v>
      </c>
      <c r="AD57" s="110">
        <f t="shared" si="3"/>
        <v>2840695053.4159107</v>
      </c>
      <c r="AE57" s="110">
        <f t="shared" si="3"/>
        <v>2425793808.0616379</v>
      </c>
      <c r="AF57" s="110">
        <f t="shared" si="3"/>
        <v>2061355797.5767186</v>
      </c>
      <c r="AG57" s="110">
        <f t="shared" si="3"/>
        <v>2075371704.722069</v>
      </c>
      <c r="AH57" s="110">
        <f t="shared" si="3"/>
        <v>2096507002.6125407</v>
      </c>
      <c r="AI57" s="110">
        <f t="shared" si="3"/>
        <v>2117126360.5743933</v>
      </c>
      <c r="AJ57" s="110">
        <f t="shared" si="3"/>
        <v>2136955000.6623464</v>
      </c>
      <c r="AK57" s="110">
        <f t="shared" si="3"/>
        <v>2155987491.2036195</v>
      </c>
      <c r="AL57" s="110">
        <f t="shared" si="3"/>
        <v>2174409747.3136716</v>
      </c>
      <c r="AM57" s="110">
        <f t="shared" si="3"/>
        <v>2192580887.6043601</v>
      </c>
      <c r="AN57" s="110">
        <f t="shared" si="3"/>
        <v>2210620359.7206311</v>
      </c>
      <c r="AO57" s="110">
        <f t="shared" si="3"/>
        <v>2228108975.8625178</v>
      </c>
      <c r="AP57" s="110">
        <f t="shared" si="3"/>
        <v>2244798023.6914363</v>
      </c>
      <c r="AQ57" s="110">
        <f t="shared" si="3"/>
        <v>2260797028.3847861</v>
      </c>
      <c r="AR57" s="110">
        <f t="shared" si="3"/>
        <v>2276188774.2425241</v>
      </c>
      <c r="AS57" s="110">
        <f t="shared" si="3"/>
        <v>2290932143.2161684</v>
      </c>
      <c r="AT57" s="110">
        <f t="shared" si="3"/>
        <v>2304934215.3669949</v>
      </c>
      <c r="AU57" s="110">
        <f t="shared" si="3"/>
        <v>2318180693.0644069</v>
      </c>
      <c r="AV57" s="110">
        <f t="shared" si="3"/>
        <v>2330732656.9386444</v>
      </c>
      <c r="AW57" s="110">
        <f t="shared" si="3"/>
        <v>2342632845.722703</v>
      </c>
      <c r="AX57" s="110">
        <f t="shared" si="3"/>
        <v>2353826743.7175293</v>
      </c>
      <c r="AY57" s="110">
        <f t="shared" si="3"/>
        <v>2364222917.8564868</v>
      </c>
      <c r="AZ57" s="110">
        <f t="shared" si="3"/>
        <v>2373798555.5157681</v>
      </c>
      <c r="BA57" s="110">
        <f t="shared" si="3"/>
        <v>2382600147.5636878</v>
      </c>
      <c r="BB57" s="110">
        <f t="shared" si="3"/>
        <v>2390667927.0373912</v>
      </c>
      <c r="BC57" s="110">
        <f t="shared" si="3"/>
        <v>2397966172.1618919</v>
      </c>
      <c r="BD57" s="110">
        <f t="shared" si="3"/>
        <v>2404426260.1700954</v>
      </c>
      <c r="BE57" s="110">
        <f t="shared" si="3"/>
        <v>2410034069.3766136</v>
      </c>
      <c r="BF57" s="110">
        <f t="shared" si="3"/>
        <v>2414900689.1736159</v>
      </c>
      <c r="BG57" s="110">
        <f t="shared" si="3"/>
        <v>2418250471.0057282</v>
      </c>
      <c r="BH57" s="110">
        <f t="shared" si="3"/>
        <v>2420406438.4570594</v>
      </c>
      <c r="BI57" s="110">
        <f t="shared" si="3"/>
        <v>2422565647.7569399</v>
      </c>
      <c r="BJ57" s="110">
        <f t="shared" si="3"/>
        <v>2424728103.5519943</v>
      </c>
      <c r="BK57" s="110">
        <f t="shared" si="2"/>
        <v>2426893810.495615</v>
      </c>
      <c r="BL57" s="110">
        <f t="shared" si="2"/>
        <v>2429062773.2479701</v>
      </c>
      <c r="BM57" s="110">
        <f t="shared" si="2"/>
        <v>2431234996.4760065</v>
      </c>
    </row>
    <row r="58" spans="2:66">
      <c r="C58" s="51" t="str">
        <v>Llamadas salientes larga Distancia a otros operadores fijos</v>
      </c>
      <c r="G58" s="51" t="str">
        <v>Minutos</v>
      </c>
      <c r="N58" s="110">
        <f t="shared" si="3"/>
        <v>0</v>
      </c>
      <c r="O58" s="110">
        <f t="shared" si="3"/>
        <v>0</v>
      </c>
      <c r="P58" s="110">
        <f t="shared" si="3"/>
        <v>0</v>
      </c>
      <c r="Q58" s="110">
        <f t="shared" si="3"/>
        <v>0</v>
      </c>
      <c r="R58" s="110">
        <f t="shared" si="3"/>
        <v>208006678.7649675</v>
      </c>
      <c r="S58" s="110">
        <f t="shared" si="3"/>
        <v>866831591.99742115</v>
      </c>
      <c r="T58" s="110">
        <f t="shared" si="3"/>
        <v>1748753589.8098271</v>
      </c>
      <c r="U58" s="110">
        <f t="shared" si="3"/>
        <v>2726866824.2056317</v>
      </c>
      <c r="V58" s="110">
        <f t="shared" si="3"/>
        <v>4295745543.8259277</v>
      </c>
      <c r="W58" s="110">
        <f t="shared" si="3"/>
        <v>4626496148.328722</v>
      </c>
      <c r="X58" s="110">
        <f t="shared" si="3"/>
        <v>4482221861.1263523</v>
      </c>
      <c r="Y58" s="110">
        <f t="shared" si="3"/>
        <v>3918094994.1202707</v>
      </c>
      <c r="Z58" s="110">
        <f t="shared" si="3"/>
        <v>3391361353.5110435</v>
      </c>
      <c r="AA58" s="110">
        <f t="shared" si="3"/>
        <v>2946239314.646894</v>
      </c>
      <c r="AB58" s="110">
        <f t="shared" si="3"/>
        <v>2549609694.9773669</v>
      </c>
      <c r="AC58" s="110">
        <f t="shared" si="3"/>
        <v>2197318909.1153388</v>
      </c>
      <c r="AD58" s="110">
        <f t="shared" si="3"/>
        <v>1885319818.8387523</v>
      </c>
      <c r="AE58" s="110">
        <f t="shared" si="3"/>
        <v>1609957090.3450069</v>
      </c>
      <c r="AF58" s="110">
        <f t="shared" si="3"/>
        <v>1368085931.7075558</v>
      </c>
      <c r="AG58" s="110">
        <f t="shared" si="3"/>
        <v>1377388045.1070061</v>
      </c>
      <c r="AH58" s="110">
        <f t="shared" si="3"/>
        <v>1391415174.116173</v>
      </c>
      <c r="AI58" s="110">
        <f t="shared" si="3"/>
        <v>1405099882.7829711</v>
      </c>
      <c r="AJ58" s="110">
        <f t="shared" si="3"/>
        <v>1418259805.7720597</v>
      </c>
      <c r="AK58" s="110">
        <f t="shared" si="3"/>
        <v>1430891338.1768405</v>
      </c>
      <c r="AL58" s="110">
        <f t="shared" si="3"/>
        <v>1443117868.6205921</v>
      </c>
      <c r="AM58" s="110">
        <f t="shared" si="3"/>
        <v>1455177737.8697531</v>
      </c>
      <c r="AN58" s="110">
        <f t="shared" si="3"/>
        <v>1467150221.2453616</v>
      </c>
      <c r="AO58" s="110">
        <f t="shared" si="3"/>
        <v>1478757111.1073036</v>
      </c>
      <c r="AP58" s="110">
        <f t="shared" si="3"/>
        <v>1489833341.4093111</v>
      </c>
      <c r="AQ58" s="110">
        <f t="shared" si="3"/>
        <v>1500451602.1035717</v>
      </c>
      <c r="AR58" s="110">
        <f t="shared" si="3"/>
        <v>1510666835.6877708</v>
      </c>
      <c r="AS58" s="110">
        <f t="shared" si="3"/>
        <v>1520451752.8294539</v>
      </c>
      <c r="AT58" s="110">
        <f t="shared" si="3"/>
        <v>1529744684.1840601</v>
      </c>
      <c r="AU58" s="110">
        <f t="shared" si="3"/>
        <v>1538536140.6632433</v>
      </c>
      <c r="AV58" s="110">
        <f t="shared" si="3"/>
        <v>1546866660.4171994</v>
      </c>
      <c r="AW58" s="110">
        <f t="shared" si="3"/>
        <v>1554764608.3984621</v>
      </c>
      <c r="AX58" s="110">
        <f t="shared" si="3"/>
        <v>1562193803.4872937</v>
      </c>
      <c r="AY58" s="110">
        <f t="shared" si="3"/>
        <v>1569093563.1502347</v>
      </c>
      <c r="AZ58" s="110">
        <f t="shared" si="3"/>
        <v>1575448747.0462859</v>
      </c>
      <c r="BA58" s="110">
        <f t="shared" si="3"/>
        <v>1581290210.354825</v>
      </c>
      <c r="BB58" s="110">
        <f t="shared" si="3"/>
        <v>1586644655.0416996</v>
      </c>
      <c r="BC58" s="110">
        <f t="shared" si="3"/>
        <v>1591488373.1871653</v>
      </c>
      <c r="BD58" s="110">
        <f t="shared" si="3"/>
        <v>1595775821.0561867</v>
      </c>
      <c r="BE58" s="110">
        <f t="shared" si="3"/>
        <v>1599497626.3321881</v>
      </c>
      <c r="BF58" s="110">
        <f t="shared" si="3"/>
        <v>1602727517.1094501</v>
      </c>
      <c r="BG58" s="110">
        <f t="shared" si="3"/>
        <v>1604950708.9544435</v>
      </c>
      <c r="BH58" s="110">
        <f t="shared" si="3"/>
        <v>1606381586.9925063</v>
      </c>
      <c r="BI58" s="110">
        <f t="shared" si="3"/>
        <v>1607814616.5889745</v>
      </c>
      <c r="BJ58" s="110">
        <f t="shared" si="3"/>
        <v>1609249800.8277318</v>
      </c>
      <c r="BK58" s="110">
        <f t="shared" si="2"/>
        <v>1610687142.7971542</v>
      </c>
      <c r="BL58" s="110">
        <f t="shared" si="2"/>
        <v>1612126645.5901134</v>
      </c>
      <c r="BM58" s="110">
        <f t="shared" si="2"/>
        <v>1613568312.3039813</v>
      </c>
    </row>
    <row r="59" spans="2:66">
      <c r="C59" s="51" t="str">
        <v>Llamadas salientes a móvil</v>
      </c>
      <c r="G59" s="51" t="str">
        <v>Minutos</v>
      </c>
      <c r="N59" s="110">
        <f t="shared" si="3"/>
        <v>0</v>
      </c>
      <c r="O59" s="110">
        <f t="shared" si="3"/>
        <v>0</v>
      </c>
      <c r="P59" s="110">
        <f t="shared" si="3"/>
        <v>0</v>
      </c>
      <c r="Q59" s="110">
        <f t="shared" si="3"/>
        <v>0</v>
      </c>
      <c r="R59" s="110">
        <f t="shared" si="3"/>
        <v>1362482753.0627859</v>
      </c>
      <c r="S59" s="110">
        <f t="shared" si="3"/>
        <v>2574659285.969727</v>
      </c>
      <c r="T59" s="110">
        <f t="shared" si="3"/>
        <v>4407639534.9793386</v>
      </c>
      <c r="U59" s="110">
        <f t="shared" si="3"/>
        <v>5277472383.7490807</v>
      </c>
      <c r="V59" s="110">
        <f t="shared" si="3"/>
        <v>4368726581.1345491</v>
      </c>
      <c r="W59" s="110">
        <f t="shared" si="3"/>
        <v>4545764711.6033268</v>
      </c>
      <c r="X59" s="110">
        <f t="shared" si="3"/>
        <v>4928954121.1996775</v>
      </c>
      <c r="Y59" s="110">
        <f t="shared" si="3"/>
        <v>5050973606.1689329</v>
      </c>
      <c r="Z59" s="110">
        <f t="shared" si="3"/>
        <v>5202663722.1129866</v>
      </c>
      <c r="AA59" s="110">
        <f t="shared" si="3"/>
        <v>5306307349.4317875</v>
      </c>
      <c r="AB59" s="110">
        <f t="shared" si="3"/>
        <v>5376755479.1473989</v>
      </c>
      <c r="AC59" s="110">
        <f t="shared" si="3"/>
        <v>5412986524.3652487</v>
      </c>
      <c r="AD59" s="110">
        <f t="shared" si="3"/>
        <v>5414504621.8182373</v>
      </c>
      <c r="AE59" s="110">
        <f t="shared" si="3"/>
        <v>5381331136.158556</v>
      </c>
      <c r="AF59" s="110">
        <f t="shared" si="3"/>
        <v>5314158737.2977095</v>
      </c>
      <c r="AG59" s="110">
        <f t="shared" si="3"/>
        <v>5395761983.0586405</v>
      </c>
      <c r="AH59" s="110">
        <f t="shared" si="3"/>
        <v>5442145265.4886026</v>
      </c>
      <c r="AI59" s="110">
        <f t="shared" si="3"/>
        <v>5487434113.7993784</v>
      </c>
      <c r="AJ59" s="110">
        <f t="shared" si="3"/>
        <v>5531422021.6540508</v>
      </c>
      <c r="AK59" s="110">
        <f t="shared" si="3"/>
        <v>5574099432.3803482</v>
      </c>
      <c r="AL59" s="110">
        <f t="shared" si="3"/>
        <v>5615569938.816247</v>
      </c>
      <c r="AM59" s="110">
        <f t="shared" si="3"/>
        <v>5656061514.414732</v>
      </c>
      <c r="AN59" s="110">
        <f t="shared" si="3"/>
        <v>5695704804.3256769</v>
      </c>
      <c r="AO59" s="110">
        <f t="shared" si="3"/>
        <v>5734264632.531126</v>
      </c>
      <c r="AP59" s="110">
        <f t="shared" si="3"/>
        <v>5771558513.6008883</v>
      </c>
      <c r="AQ59" s="110">
        <f t="shared" si="3"/>
        <v>5807638043.2836695</v>
      </c>
      <c r="AR59" s="110">
        <f t="shared" si="3"/>
        <v>5842553255.3942766</v>
      </c>
      <c r="AS59" s="110">
        <f t="shared" si="3"/>
        <v>5876273580.1293201</v>
      </c>
      <c r="AT59" s="110">
        <f t="shared" si="3"/>
        <v>5908733506.3907461</v>
      </c>
      <c r="AU59" s="110">
        <f t="shared" si="3"/>
        <v>5939919079.6464396</v>
      </c>
      <c r="AV59" s="110">
        <f t="shared" si="3"/>
        <v>5969868610.7374926</v>
      </c>
      <c r="AW59" s="110">
        <f t="shared" si="3"/>
        <v>5998612770.2988558</v>
      </c>
      <c r="AX59" s="110">
        <f t="shared" si="3"/>
        <v>6026119708.0451317</v>
      </c>
      <c r="AY59" s="110">
        <f t="shared" si="3"/>
        <v>6052330904.8464079</v>
      </c>
      <c r="AZ59" s="110">
        <f t="shared" si="3"/>
        <v>6077232233.873435</v>
      </c>
      <c r="BA59" s="110">
        <f t="shared" si="3"/>
        <v>6100857659.2410631</v>
      </c>
      <c r="BB59" s="110">
        <f t="shared" si="3"/>
        <v>6123240697.078743</v>
      </c>
      <c r="BC59" s="110">
        <f t="shared" si="3"/>
        <v>6144366851.5065041</v>
      </c>
      <c r="BD59" s="110">
        <f t="shared" si="3"/>
        <v>6164198997.1285744</v>
      </c>
      <c r="BE59" s="110">
        <f t="shared" si="3"/>
        <v>6182735380.0692196</v>
      </c>
      <c r="BF59" s="110">
        <f t="shared" si="3"/>
        <v>6199716615.019865</v>
      </c>
      <c r="BG59" s="110">
        <f t="shared" si="3"/>
        <v>6211468328.1462984</v>
      </c>
      <c r="BH59" s="110">
        <f t="shared" si="3"/>
        <v>6218909050.593605</v>
      </c>
      <c r="BI59" s="110">
        <f t="shared" si="3"/>
        <v>6226359491.5867004</v>
      </c>
      <c r="BJ59" s="110">
        <f t="shared" si="3"/>
        <v>6233819664.6811352</v>
      </c>
      <c r="BK59" s="110">
        <f t="shared" si="2"/>
        <v>6241289583.450902</v>
      </c>
      <c r="BL59" s="110">
        <f t="shared" si="2"/>
        <v>6248769261.4884377</v>
      </c>
      <c r="BM59" s="110">
        <f t="shared" si="2"/>
        <v>6256258712.4046545</v>
      </c>
    </row>
    <row r="60" spans="2:66">
      <c r="C60" s="51" t="str">
        <v>Llamadas salientes a internacional</v>
      </c>
      <c r="G60" s="51" t="str">
        <v>Minutos</v>
      </c>
      <c r="N60" s="110">
        <f t="shared" si="3"/>
        <v>0</v>
      </c>
      <c r="O60" s="110">
        <f t="shared" si="3"/>
        <v>0</v>
      </c>
      <c r="P60" s="110">
        <f t="shared" si="3"/>
        <v>0</v>
      </c>
      <c r="Q60" s="110">
        <f t="shared" si="3"/>
        <v>0</v>
      </c>
      <c r="R60" s="110">
        <f t="shared" si="3"/>
        <v>222923255.35652158</v>
      </c>
      <c r="S60" s="110">
        <f t="shared" si="3"/>
        <v>627442256.0141418</v>
      </c>
      <c r="T60" s="110">
        <f t="shared" si="3"/>
        <v>2172433502.3872528</v>
      </c>
      <c r="U60" s="110">
        <f t="shared" si="3"/>
        <v>896062364.43432164</v>
      </c>
      <c r="V60" s="110">
        <f t="shared" si="3"/>
        <v>1177800961.5910237</v>
      </c>
      <c r="W60" s="110">
        <f t="shared" si="3"/>
        <v>1238498711.861851</v>
      </c>
      <c r="X60" s="110">
        <f t="shared" si="3"/>
        <v>1179522160.582124</v>
      </c>
      <c r="Y60" s="110">
        <f t="shared" si="3"/>
        <v>1055863753.0732749</v>
      </c>
      <c r="Z60" s="110">
        <f t="shared" si="3"/>
        <v>941658740.783764</v>
      </c>
      <c r="AA60" s="110">
        <f t="shared" si="3"/>
        <v>844328054.98040903</v>
      </c>
      <c r="AB60" s="110">
        <f t="shared" si="3"/>
        <v>756869072.35312247</v>
      </c>
      <c r="AC60" s="110">
        <f t="shared" si="3"/>
        <v>678307365.14040565</v>
      </c>
      <c r="AD60" s="110">
        <f t="shared" si="3"/>
        <v>607710006.17115843</v>
      </c>
      <c r="AE60" s="110">
        <f t="shared" si="3"/>
        <v>544250019.70831406</v>
      </c>
      <c r="AF60" s="110">
        <f t="shared" si="3"/>
        <v>487238442.46753204</v>
      </c>
      <c r="AG60" s="110">
        <f t="shared" si="3"/>
        <v>492069726.47801703</v>
      </c>
      <c r="AH60" s="110">
        <f t="shared" si="3"/>
        <v>496794841.80294883</v>
      </c>
      <c r="AI60" s="110">
        <f t="shared" si="3"/>
        <v>501405874.57715911</v>
      </c>
      <c r="AJ60" s="110">
        <f t="shared" si="3"/>
        <v>505854634.81735355</v>
      </c>
      <c r="AK60" s="110">
        <f t="shared" si="3"/>
        <v>510139987.12118649</v>
      </c>
      <c r="AL60" s="110">
        <f t="shared" si="3"/>
        <v>514293330.44051611</v>
      </c>
      <c r="AM60" s="110">
        <f t="shared" si="3"/>
        <v>518376246.50622135</v>
      </c>
      <c r="AN60" s="110">
        <f t="shared" si="3"/>
        <v>522411048.7436676</v>
      </c>
      <c r="AO60" s="110">
        <f t="shared" si="3"/>
        <v>526326887.58494341</v>
      </c>
      <c r="AP60" s="110">
        <f t="shared" si="3"/>
        <v>530080292.35121906</v>
      </c>
      <c r="AQ60" s="110">
        <f t="shared" si="3"/>
        <v>533689445.63412297</v>
      </c>
      <c r="AR60" s="110">
        <f t="shared" si="3"/>
        <v>537168459.19248259</v>
      </c>
      <c r="AS60" s="110">
        <f t="shared" si="3"/>
        <v>540510132.91386271</v>
      </c>
      <c r="AT60" s="110">
        <f t="shared" si="3"/>
        <v>543698315.00757849</v>
      </c>
      <c r="AU60" s="110">
        <f t="shared" si="3"/>
        <v>546730390.81741571</v>
      </c>
      <c r="AV60" s="110">
        <f t="shared" si="3"/>
        <v>549616818.96823215</v>
      </c>
      <c r="AW60" s="110">
        <f t="shared" si="3"/>
        <v>552365046.49939668</v>
      </c>
      <c r="AX60" s="110">
        <f t="shared" si="3"/>
        <v>554965817.11251831</v>
      </c>
      <c r="AY60" s="110">
        <f t="shared" si="3"/>
        <v>557403435.94712472</v>
      </c>
      <c r="AZ60" s="110">
        <f t="shared" si="3"/>
        <v>559674002.94231319</v>
      </c>
      <c r="BA60" s="110">
        <f t="shared" si="3"/>
        <v>561785638.99412882</v>
      </c>
      <c r="BB60" s="110">
        <f t="shared" si="3"/>
        <v>563745509.59908223</v>
      </c>
      <c r="BC60" s="110">
        <f t="shared" si="3"/>
        <v>565547762.358091</v>
      </c>
      <c r="BD60" s="110">
        <f t="shared" si="3"/>
        <v>567180844.78306127</v>
      </c>
      <c r="BE60" s="110">
        <f t="shared" si="3"/>
        <v>568642576.07070768</v>
      </c>
      <c r="BF60" s="110">
        <f t="shared" si="3"/>
        <v>569940989.42339778</v>
      </c>
      <c r="BG60" s="110">
        <f t="shared" si="3"/>
        <v>570836821.87407947</v>
      </c>
      <c r="BH60" s="110">
        <f t="shared" si="3"/>
        <v>571409290.22555983</v>
      </c>
      <c r="BI60" s="110">
        <f t="shared" si="3"/>
        <v>571982570.29632568</v>
      </c>
      <c r="BJ60" s="110">
        <f t="shared" si="3"/>
        <v>572556663.23733711</v>
      </c>
      <c r="BK60" s="110">
        <f t="shared" si="2"/>
        <v>573131570.20118642</v>
      </c>
      <c r="BL60" s="110">
        <f t="shared" si="2"/>
        <v>573707292.34209991</v>
      </c>
      <c r="BM60" s="110">
        <f t="shared" si="2"/>
        <v>574283830.81594014</v>
      </c>
    </row>
    <row r="61" spans="2:66">
      <c r="C61" s="51" t="str">
        <v>Llamadas salientes a números no geográficos</v>
      </c>
      <c r="G61" s="51" t="str">
        <v>Minutos</v>
      </c>
      <c r="N61" s="110">
        <f t="shared" si="3"/>
        <v>0</v>
      </c>
      <c r="O61" s="110">
        <f t="shared" si="3"/>
        <v>0</v>
      </c>
      <c r="P61" s="110">
        <f t="shared" si="3"/>
        <v>0</v>
      </c>
      <c r="Q61" s="110">
        <f t="shared" si="3"/>
        <v>0</v>
      </c>
      <c r="R61" s="110">
        <f t="shared" ref="R61:BJ61" si="4">R19*R$48</f>
        <v>29537839.876701102</v>
      </c>
      <c r="S61" s="110">
        <f t="shared" si="4"/>
        <v>59207959.779424392</v>
      </c>
      <c r="T61" s="110">
        <f t="shared" si="4"/>
        <v>88555021.726073548</v>
      </c>
      <c r="U61" s="110">
        <f t="shared" si="4"/>
        <v>103683348.77165656</v>
      </c>
      <c r="V61" s="110">
        <f t="shared" si="4"/>
        <v>123990652.94601394</v>
      </c>
      <c r="W61" s="110">
        <f t="shared" si="4"/>
        <v>126460363.50788136</v>
      </c>
      <c r="X61" s="110">
        <f t="shared" si="4"/>
        <v>109836692.35479803</v>
      </c>
      <c r="Y61" s="110">
        <f t="shared" si="4"/>
        <v>98321664.56088993</v>
      </c>
      <c r="Z61" s="110">
        <f t="shared" si="4"/>
        <v>87686933.633894712</v>
      </c>
      <c r="AA61" s="110">
        <f t="shared" si="4"/>
        <v>78623534.106082022</v>
      </c>
      <c r="AB61" s="110">
        <f t="shared" si="4"/>
        <v>70479384.136270553</v>
      </c>
      <c r="AC61" s="110">
        <f t="shared" si="4"/>
        <v>63163745.351042211</v>
      </c>
      <c r="AD61" s="110">
        <f t="shared" si="4"/>
        <v>56589743.897487864</v>
      </c>
      <c r="AE61" s="110">
        <f t="shared" si="4"/>
        <v>50680372.083295673</v>
      </c>
      <c r="AF61" s="110">
        <f t="shared" si="4"/>
        <v>45371473.887633838</v>
      </c>
      <c r="AG61" s="110">
        <f t="shared" si="4"/>
        <v>45821361.370270371</v>
      </c>
      <c r="AH61" s="110">
        <f t="shared" si="4"/>
        <v>46261362.461923733</v>
      </c>
      <c r="AI61" s="110">
        <f t="shared" si="4"/>
        <v>46690740.226228632</v>
      </c>
      <c r="AJ61" s="110">
        <f t="shared" si="4"/>
        <v>47105007.228742033</v>
      </c>
      <c r="AK61" s="110">
        <f t="shared" si="4"/>
        <v>47504057.741193384</v>
      </c>
      <c r="AL61" s="110">
        <f t="shared" si="4"/>
        <v>47890815.623032525</v>
      </c>
      <c r="AM61" s="110">
        <f t="shared" si="4"/>
        <v>48271015.343568511</v>
      </c>
      <c r="AN61" s="110">
        <f t="shared" si="4"/>
        <v>48646734.721191838</v>
      </c>
      <c r="AO61" s="110">
        <f t="shared" si="4"/>
        <v>49011376.268840179</v>
      </c>
      <c r="AP61" s="110">
        <f t="shared" si="4"/>
        <v>49360892.012056895</v>
      </c>
      <c r="AQ61" s="110">
        <f t="shared" si="4"/>
        <v>49696975.1074351</v>
      </c>
      <c r="AR61" s="110">
        <f t="shared" si="4"/>
        <v>50020939.637036756</v>
      </c>
      <c r="AS61" s="110">
        <f t="shared" si="4"/>
        <v>50332115.128902212</v>
      </c>
      <c r="AT61" s="110">
        <f t="shared" si="4"/>
        <v>50628997.533914179</v>
      </c>
      <c r="AU61" s="110">
        <f t="shared" si="4"/>
        <v>50911343.376197599</v>
      </c>
      <c r="AV61" s="110">
        <f t="shared" si="4"/>
        <v>51180126.559252828</v>
      </c>
      <c r="AW61" s="110">
        <f t="shared" si="4"/>
        <v>51436040.548789524</v>
      </c>
      <c r="AX61" s="110">
        <f t="shared" si="4"/>
        <v>51678223.401528671</v>
      </c>
      <c r="AY61" s="110">
        <f t="shared" si="4"/>
        <v>51905213.617535122</v>
      </c>
      <c r="AZ61" s="110">
        <f t="shared" si="4"/>
        <v>52116648.024497353</v>
      </c>
      <c r="BA61" s="110">
        <f t="shared" si="4"/>
        <v>52313282.837423712</v>
      </c>
      <c r="BB61" s="110">
        <f t="shared" si="4"/>
        <v>52495785.304851063</v>
      </c>
      <c r="BC61" s="110">
        <f t="shared" si="4"/>
        <v>52663610.453417271</v>
      </c>
      <c r="BD61" s="110">
        <f t="shared" si="4"/>
        <v>52815682.519458808</v>
      </c>
      <c r="BE61" s="110">
        <f t="shared" si="4"/>
        <v>52951798.42733404</v>
      </c>
      <c r="BF61" s="110">
        <f t="shared" si="4"/>
        <v>53072706.226046704</v>
      </c>
      <c r="BG61" s="110">
        <f t="shared" si="4"/>
        <v>53156125.83152356</v>
      </c>
      <c r="BH61" s="110">
        <f t="shared" si="4"/>
        <v>53209433.884823181</v>
      </c>
      <c r="BI61" s="110">
        <f t="shared" si="4"/>
        <v>53262817.52513966</v>
      </c>
      <c r="BJ61" s="110">
        <f t="shared" si="4"/>
        <v>53316276.859650023</v>
      </c>
      <c r="BK61" s="110">
        <f t="shared" si="2"/>
        <v>53369811.995683223</v>
      </c>
      <c r="BL61" s="110">
        <f t="shared" si="2"/>
        <v>53423423.040720433</v>
      </c>
      <c r="BM61" s="110">
        <f t="shared" si="2"/>
        <v>53477110.102395184</v>
      </c>
    </row>
    <row r="62" spans="2:66">
      <c r="C62" s="51" t="str">
        <v>Fixed Service8</v>
      </c>
      <c r="G62" s="51" t="str">
        <v>Fixed Unit8</v>
      </c>
      <c r="N62" s="110">
        <f t="shared" ref="N62:BJ67" si="5">N20*N$48</f>
        <v>0</v>
      </c>
      <c r="O62" s="110">
        <f t="shared" si="5"/>
        <v>0</v>
      </c>
      <c r="P62" s="110">
        <f t="shared" si="5"/>
        <v>0</v>
      </c>
      <c r="Q62" s="110">
        <f t="shared" si="5"/>
        <v>0</v>
      </c>
      <c r="R62" s="110">
        <f t="shared" si="5"/>
        <v>0</v>
      </c>
      <c r="S62" s="110">
        <f t="shared" si="5"/>
        <v>0</v>
      </c>
      <c r="T62" s="110">
        <f t="shared" si="5"/>
        <v>0</v>
      </c>
      <c r="U62" s="110">
        <f t="shared" si="5"/>
        <v>0</v>
      </c>
      <c r="V62" s="110">
        <f t="shared" si="5"/>
        <v>0</v>
      </c>
      <c r="W62" s="110">
        <f t="shared" si="5"/>
        <v>0</v>
      </c>
      <c r="X62" s="110">
        <f t="shared" si="5"/>
        <v>0</v>
      </c>
      <c r="Y62" s="110">
        <f t="shared" si="5"/>
        <v>0</v>
      </c>
      <c r="Z62" s="110">
        <f t="shared" si="5"/>
        <v>0</v>
      </c>
      <c r="AA62" s="110">
        <f t="shared" si="5"/>
        <v>0</v>
      </c>
      <c r="AB62" s="110">
        <f t="shared" si="5"/>
        <v>0</v>
      </c>
      <c r="AC62" s="110">
        <f t="shared" si="5"/>
        <v>0</v>
      </c>
      <c r="AD62" s="110">
        <f t="shared" si="5"/>
        <v>0</v>
      </c>
      <c r="AE62" s="110">
        <f t="shared" si="5"/>
        <v>0</v>
      </c>
      <c r="AF62" s="110">
        <f t="shared" si="5"/>
        <v>0</v>
      </c>
      <c r="AG62" s="110">
        <f t="shared" si="5"/>
        <v>0</v>
      </c>
      <c r="AH62" s="110">
        <f t="shared" si="5"/>
        <v>0</v>
      </c>
      <c r="AI62" s="110">
        <f t="shared" si="5"/>
        <v>0</v>
      </c>
      <c r="AJ62" s="110">
        <f t="shared" si="5"/>
        <v>0</v>
      </c>
      <c r="AK62" s="110">
        <f t="shared" si="5"/>
        <v>0</v>
      </c>
      <c r="AL62" s="110">
        <f t="shared" si="5"/>
        <v>0</v>
      </c>
      <c r="AM62" s="110">
        <f t="shared" si="5"/>
        <v>0</v>
      </c>
      <c r="AN62" s="110">
        <f t="shared" si="5"/>
        <v>0</v>
      </c>
      <c r="AO62" s="110">
        <f t="shared" si="5"/>
        <v>0</v>
      </c>
      <c r="AP62" s="110">
        <f t="shared" si="5"/>
        <v>0</v>
      </c>
      <c r="AQ62" s="110">
        <f t="shared" si="5"/>
        <v>0</v>
      </c>
      <c r="AR62" s="110">
        <f t="shared" si="5"/>
        <v>0</v>
      </c>
      <c r="AS62" s="110">
        <f t="shared" si="5"/>
        <v>0</v>
      </c>
      <c r="AT62" s="110">
        <f t="shared" si="5"/>
        <v>0</v>
      </c>
      <c r="AU62" s="110">
        <f t="shared" si="5"/>
        <v>0</v>
      </c>
      <c r="AV62" s="110">
        <f t="shared" si="5"/>
        <v>0</v>
      </c>
      <c r="AW62" s="110">
        <f t="shared" si="5"/>
        <v>0</v>
      </c>
      <c r="AX62" s="110">
        <f t="shared" si="5"/>
        <v>0</v>
      </c>
      <c r="AY62" s="110">
        <f t="shared" si="5"/>
        <v>0</v>
      </c>
      <c r="AZ62" s="110">
        <f t="shared" si="5"/>
        <v>0</v>
      </c>
      <c r="BA62" s="110">
        <f t="shared" si="5"/>
        <v>0</v>
      </c>
      <c r="BB62" s="110">
        <f t="shared" si="5"/>
        <v>0</v>
      </c>
      <c r="BC62" s="110">
        <f t="shared" si="5"/>
        <v>0</v>
      </c>
      <c r="BD62" s="110">
        <f t="shared" si="5"/>
        <v>0</v>
      </c>
      <c r="BE62" s="110">
        <f t="shared" si="5"/>
        <v>0</v>
      </c>
      <c r="BF62" s="110">
        <f t="shared" si="5"/>
        <v>0</v>
      </c>
      <c r="BG62" s="110">
        <f t="shared" si="5"/>
        <v>0</v>
      </c>
      <c r="BH62" s="110">
        <f t="shared" si="5"/>
        <v>0</v>
      </c>
      <c r="BI62" s="110">
        <f t="shared" si="5"/>
        <v>0</v>
      </c>
      <c r="BJ62" s="110">
        <f t="shared" si="5"/>
        <v>0</v>
      </c>
      <c r="BK62" s="110">
        <f t="shared" si="2"/>
        <v>0</v>
      </c>
      <c r="BL62" s="110">
        <f t="shared" si="2"/>
        <v>0</v>
      </c>
      <c r="BM62" s="110">
        <f t="shared" si="2"/>
        <v>0</v>
      </c>
    </row>
    <row r="63" spans="2:66">
      <c r="C63" s="51" t="str">
        <v>Llamadas entrantes Local de otros operadores fijos</v>
      </c>
      <c r="G63" s="51" t="str">
        <v>Minutos</v>
      </c>
      <c r="N63" s="110">
        <f t="shared" si="5"/>
        <v>0</v>
      </c>
      <c r="O63" s="110">
        <f t="shared" si="5"/>
        <v>0</v>
      </c>
      <c r="P63" s="110">
        <f t="shared" si="5"/>
        <v>0</v>
      </c>
      <c r="Q63" s="110">
        <f t="shared" si="5"/>
        <v>0</v>
      </c>
      <c r="R63" s="110">
        <f t="shared" si="5"/>
        <v>709508968.32325435</v>
      </c>
      <c r="S63" s="110">
        <f t="shared" si="5"/>
        <v>2461185611.2980065</v>
      </c>
      <c r="T63" s="110">
        <f t="shared" si="5"/>
        <v>4528490607.0137091</v>
      </c>
      <c r="U63" s="110">
        <f t="shared" si="5"/>
        <v>6619999700.691246</v>
      </c>
      <c r="V63" s="110">
        <f t="shared" si="5"/>
        <v>8887862069.5864029</v>
      </c>
      <c r="W63" s="110">
        <f t="shared" si="5"/>
        <v>8771702640.6628609</v>
      </c>
      <c r="X63" s="110">
        <f t="shared" si="5"/>
        <v>6753562627.4044294</v>
      </c>
      <c r="Y63" s="110">
        <f t="shared" si="5"/>
        <v>5903567637.3818626</v>
      </c>
      <c r="Z63" s="110">
        <f t="shared" si="5"/>
        <v>5109914681.3184128</v>
      </c>
      <c r="AA63" s="110">
        <f t="shared" si="5"/>
        <v>4439229548.0413294</v>
      </c>
      <c r="AB63" s="110">
        <f t="shared" si="5"/>
        <v>3841610095.1638627</v>
      </c>
      <c r="AC63" s="110">
        <f t="shared" si="5"/>
        <v>3310797931.2209454</v>
      </c>
      <c r="AD63" s="110">
        <f t="shared" si="5"/>
        <v>2840695053.4159107</v>
      </c>
      <c r="AE63" s="110">
        <f t="shared" si="5"/>
        <v>2425793808.0616379</v>
      </c>
      <c r="AF63" s="110">
        <f t="shared" si="5"/>
        <v>2061355797.5767186</v>
      </c>
      <c r="AG63" s="110">
        <f t="shared" si="5"/>
        <v>2075371704.722069</v>
      </c>
      <c r="AH63" s="110">
        <f t="shared" si="5"/>
        <v>2096507002.6125407</v>
      </c>
      <c r="AI63" s="110">
        <f t="shared" si="5"/>
        <v>2117126360.5743933</v>
      </c>
      <c r="AJ63" s="110">
        <f t="shared" si="5"/>
        <v>2136955000.6623464</v>
      </c>
      <c r="AK63" s="110">
        <f t="shared" si="5"/>
        <v>2155987491.2036195</v>
      </c>
      <c r="AL63" s="110">
        <f t="shared" si="5"/>
        <v>2174409747.3136716</v>
      </c>
      <c r="AM63" s="110">
        <f t="shared" si="5"/>
        <v>2192580887.6043601</v>
      </c>
      <c r="AN63" s="110">
        <f t="shared" si="5"/>
        <v>2210620359.7206311</v>
      </c>
      <c r="AO63" s="110">
        <f t="shared" si="5"/>
        <v>2228108975.8625178</v>
      </c>
      <c r="AP63" s="110">
        <f t="shared" si="5"/>
        <v>2244798023.6914363</v>
      </c>
      <c r="AQ63" s="110">
        <f t="shared" si="5"/>
        <v>2260797028.3847861</v>
      </c>
      <c r="AR63" s="110">
        <f t="shared" si="5"/>
        <v>2276188774.2425241</v>
      </c>
      <c r="AS63" s="110">
        <f t="shared" si="5"/>
        <v>2290932143.2161684</v>
      </c>
      <c r="AT63" s="110">
        <f t="shared" si="5"/>
        <v>2304934215.3669949</v>
      </c>
      <c r="AU63" s="110">
        <f t="shared" si="5"/>
        <v>2318180693.0644069</v>
      </c>
      <c r="AV63" s="110">
        <f t="shared" si="5"/>
        <v>2330732656.9386444</v>
      </c>
      <c r="AW63" s="110">
        <f t="shared" si="5"/>
        <v>2342632845.722703</v>
      </c>
      <c r="AX63" s="110">
        <f t="shared" si="5"/>
        <v>2353826743.7175293</v>
      </c>
      <c r="AY63" s="110">
        <f t="shared" si="5"/>
        <v>2364222917.8564868</v>
      </c>
      <c r="AZ63" s="110">
        <f t="shared" si="5"/>
        <v>2373798555.5157681</v>
      </c>
      <c r="BA63" s="110">
        <f t="shared" si="5"/>
        <v>2382600147.5636878</v>
      </c>
      <c r="BB63" s="110">
        <f t="shared" si="5"/>
        <v>2390667927.0373912</v>
      </c>
      <c r="BC63" s="110">
        <f t="shared" si="5"/>
        <v>2397966172.1618919</v>
      </c>
      <c r="BD63" s="110">
        <f t="shared" si="5"/>
        <v>2404426260.1700954</v>
      </c>
      <c r="BE63" s="110">
        <f t="shared" si="5"/>
        <v>2410034069.3766136</v>
      </c>
      <c r="BF63" s="110">
        <f t="shared" si="5"/>
        <v>2414900689.1736159</v>
      </c>
      <c r="BG63" s="110">
        <f t="shared" si="5"/>
        <v>2418250471.0057282</v>
      </c>
      <c r="BH63" s="110">
        <f t="shared" si="5"/>
        <v>2420406438.4570594</v>
      </c>
      <c r="BI63" s="110">
        <f t="shared" si="5"/>
        <v>2422565647.7569399</v>
      </c>
      <c r="BJ63" s="110">
        <f t="shared" si="5"/>
        <v>2424728103.5519943</v>
      </c>
      <c r="BK63" s="110">
        <f t="shared" si="2"/>
        <v>2426893810.495615</v>
      </c>
      <c r="BL63" s="110">
        <f t="shared" si="2"/>
        <v>2429062773.2479701</v>
      </c>
      <c r="BM63" s="110">
        <f t="shared" si="2"/>
        <v>2431234996.4760065</v>
      </c>
    </row>
    <row r="64" spans="2:66">
      <c r="C64" s="51" t="str">
        <v>Llamadas entrantes Larga Distancia de otros operadores fijos</v>
      </c>
      <c r="G64" s="51" t="str">
        <v>Minutos</v>
      </c>
      <c r="N64" s="110">
        <f t="shared" si="5"/>
        <v>0</v>
      </c>
      <c r="O64" s="110">
        <f t="shared" si="5"/>
        <v>0</v>
      </c>
      <c r="P64" s="110">
        <f t="shared" si="5"/>
        <v>0</v>
      </c>
      <c r="Q64" s="110">
        <f t="shared" si="5"/>
        <v>0</v>
      </c>
      <c r="R64" s="110">
        <f t="shared" si="5"/>
        <v>208006678.7649675</v>
      </c>
      <c r="S64" s="110">
        <f t="shared" si="5"/>
        <v>866831591.99742115</v>
      </c>
      <c r="T64" s="110">
        <f t="shared" si="5"/>
        <v>1748753589.8098271</v>
      </c>
      <c r="U64" s="110">
        <f t="shared" si="5"/>
        <v>2726866824.2056317</v>
      </c>
      <c r="V64" s="110">
        <f t="shared" si="5"/>
        <v>4295745543.8259277</v>
      </c>
      <c r="W64" s="110">
        <f t="shared" si="5"/>
        <v>4626496148.328722</v>
      </c>
      <c r="X64" s="110">
        <f t="shared" si="5"/>
        <v>4482221861.1263523</v>
      </c>
      <c r="Y64" s="110">
        <f t="shared" si="5"/>
        <v>3918094994.1202707</v>
      </c>
      <c r="Z64" s="110">
        <f t="shared" si="5"/>
        <v>3391361353.5110435</v>
      </c>
      <c r="AA64" s="110">
        <f t="shared" si="5"/>
        <v>2946239314.646894</v>
      </c>
      <c r="AB64" s="110">
        <f t="shared" si="5"/>
        <v>2549609694.9773669</v>
      </c>
      <c r="AC64" s="110">
        <f t="shared" si="5"/>
        <v>2197318909.1153388</v>
      </c>
      <c r="AD64" s="110">
        <f t="shared" si="5"/>
        <v>1885319818.8387523</v>
      </c>
      <c r="AE64" s="110">
        <f t="shared" si="5"/>
        <v>1609957090.3450069</v>
      </c>
      <c r="AF64" s="110">
        <f t="shared" si="5"/>
        <v>1368085931.7075558</v>
      </c>
      <c r="AG64" s="110">
        <f t="shared" si="5"/>
        <v>1377388045.1070061</v>
      </c>
      <c r="AH64" s="110">
        <f t="shared" si="5"/>
        <v>1391415174.116173</v>
      </c>
      <c r="AI64" s="110">
        <f t="shared" si="5"/>
        <v>1405099882.7829711</v>
      </c>
      <c r="AJ64" s="110">
        <f t="shared" si="5"/>
        <v>1418259805.7720597</v>
      </c>
      <c r="AK64" s="110">
        <f t="shared" si="5"/>
        <v>1430891338.1768405</v>
      </c>
      <c r="AL64" s="110">
        <f t="shared" si="5"/>
        <v>1443117868.6205921</v>
      </c>
      <c r="AM64" s="110">
        <f t="shared" si="5"/>
        <v>1455177737.8697531</v>
      </c>
      <c r="AN64" s="110">
        <f t="shared" si="5"/>
        <v>1467150221.2453616</v>
      </c>
      <c r="AO64" s="110">
        <f t="shared" si="5"/>
        <v>1478757111.1073036</v>
      </c>
      <c r="AP64" s="110">
        <f t="shared" si="5"/>
        <v>1489833341.4093111</v>
      </c>
      <c r="AQ64" s="110">
        <f t="shared" si="5"/>
        <v>1500451602.1035717</v>
      </c>
      <c r="AR64" s="110">
        <f t="shared" si="5"/>
        <v>1510666835.6877708</v>
      </c>
      <c r="AS64" s="110">
        <f t="shared" si="5"/>
        <v>1520451752.8294539</v>
      </c>
      <c r="AT64" s="110">
        <f t="shared" si="5"/>
        <v>1529744684.1840601</v>
      </c>
      <c r="AU64" s="110">
        <f t="shared" si="5"/>
        <v>1538536140.6632433</v>
      </c>
      <c r="AV64" s="110">
        <f t="shared" si="5"/>
        <v>1546866660.4171994</v>
      </c>
      <c r="AW64" s="110">
        <f t="shared" si="5"/>
        <v>1554764608.3984621</v>
      </c>
      <c r="AX64" s="110">
        <f t="shared" si="5"/>
        <v>1562193803.4872937</v>
      </c>
      <c r="AY64" s="110">
        <f t="shared" si="5"/>
        <v>1569093563.1502347</v>
      </c>
      <c r="AZ64" s="110">
        <f t="shared" si="5"/>
        <v>1575448747.0462859</v>
      </c>
      <c r="BA64" s="110">
        <f t="shared" si="5"/>
        <v>1581290210.354825</v>
      </c>
      <c r="BB64" s="110">
        <f t="shared" si="5"/>
        <v>1586644655.0416996</v>
      </c>
      <c r="BC64" s="110">
        <f t="shared" si="5"/>
        <v>1591488373.1871653</v>
      </c>
      <c r="BD64" s="110">
        <f t="shared" si="5"/>
        <v>1595775821.0561867</v>
      </c>
      <c r="BE64" s="110">
        <f t="shared" si="5"/>
        <v>1599497626.3321881</v>
      </c>
      <c r="BF64" s="110">
        <f t="shared" si="5"/>
        <v>1602727517.1094501</v>
      </c>
      <c r="BG64" s="110">
        <f t="shared" si="5"/>
        <v>1604950708.9544435</v>
      </c>
      <c r="BH64" s="110">
        <f t="shared" si="5"/>
        <v>1606381586.9925063</v>
      </c>
      <c r="BI64" s="110">
        <f t="shared" si="5"/>
        <v>1607814616.5889745</v>
      </c>
      <c r="BJ64" s="110">
        <f t="shared" si="5"/>
        <v>1609249800.8277318</v>
      </c>
      <c r="BK64" s="110">
        <f t="shared" si="2"/>
        <v>1610687142.7971542</v>
      </c>
      <c r="BL64" s="110">
        <f t="shared" si="2"/>
        <v>1612126645.5901134</v>
      </c>
      <c r="BM64" s="110">
        <f t="shared" si="2"/>
        <v>1613568312.3039813</v>
      </c>
    </row>
    <row r="65" spans="3:65">
      <c r="C65" s="51" t="str">
        <v>Llamadas entrantes de móvil</v>
      </c>
      <c r="G65" s="51" t="str">
        <v>Minutos</v>
      </c>
      <c r="N65" s="110">
        <f t="shared" si="5"/>
        <v>0</v>
      </c>
      <c r="O65" s="110">
        <f t="shared" si="5"/>
        <v>0</v>
      </c>
      <c r="P65" s="110">
        <f t="shared" si="5"/>
        <v>0</v>
      </c>
      <c r="Q65" s="110">
        <f t="shared" si="5"/>
        <v>0</v>
      </c>
      <c r="R65" s="110">
        <f t="shared" si="5"/>
        <v>1064091442.9535112</v>
      </c>
      <c r="S65" s="110">
        <f t="shared" si="5"/>
        <v>882231863.11164975</v>
      </c>
      <c r="T65" s="110">
        <f t="shared" si="5"/>
        <v>1555738335.1112015</v>
      </c>
      <c r="U65" s="110">
        <f t="shared" si="5"/>
        <v>2447838946.275619</v>
      </c>
      <c r="V65" s="110">
        <f t="shared" si="5"/>
        <v>2563528011.0951753</v>
      </c>
      <c r="W65" s="110">
        <f t="shared" si="5"/>
        <v>2468158969.2269611</v>
      </c>
      <c r="X65" s="110">
        <f t="shared" si="5"/>
        <v>2482863143.5902877</v>
      </c>
      <c r="Y65" s="110">
        <f t="shared" si="5"/>
        <v>2605498242.5895886</v>
      </c>
      <c r="Z65" s="110">
        <f t="shared" si="5"/>
        <v>2765204747.8791986</v>
      </c>
      <c r="AA65" s="110">
        <f t="shared" si="5"/>
        <v>2910834174.8147798</v>
      </c>
      <c r="AB65" s="110">
        <f t="shared" si="5"/>
        <v>3055266875.7834477</v>
      </c>
      <c r="AC65" s="110">
        <f t="shared" si="5"/>
        <v>3198542882.5033312</v>
      </c>
      <c r="AD65" s="110">
        <f t="shared" si="5"/>
        <v>3340810720.607698</v>
      </c>
      <c r="AE65" s="110">
        <f t="shared" si="5"/>
        <v>3482215589.8888121</v>
      </c>
      <c r="AF65" s="110">
        <f t="shared" si="5"/>
        <v>3622800993.0978293</v>
      </c>
      <c r="AG65" s="110">
        <f t="shared" si="5"/>
        <v>3689817678.6780939</v>
      </c>
      <c r="AH65" s="110">
        <f t="shared" si="5"/>
        <v>3719394620.3485141</v>
      </c>
      <c r="AI65" s="110">
        <f t="shared" si="5"/>
        <v>3748291214.7131386</v>
      </c>
      <c r="AJ65" s="110">
        <f t="shared" si="5"/>
        <v>3776491562.7363653</v>
      </c>
      <c r="AK65" s="110">
        <f t="shared" si="5"/>
        <v>3803988623.9374866</v>
      </c>
      <c r="AL65" s="110">
        <f t="shared" si="5"/>
        <v>3830757975.4937229</v>
      </c>
      <c r="AM65" s="110">
        <f t="shared" si="5"/>
        <v>3856780836.8891301</v>
      </c>
      <c r="AN65" s="110">
        <f t="shared" si="5"/>
        <v>3882102773.1948128</v>
      </c>
      <c r="AO65" s="110">
        <f t="shared" si="5"/>
        <v>3906773451.9361482</v>
      </c>
      <c r="AP65" s="110">
        <f t="shared" si="5"/>
        <v>3930781085.7382622</v>
      </c>
      <c r="AQ65" s="110">
        <f t="shared" si="5"/>
        <v>3954102743.721621</v>
      </c>
      <c r="AR65" s="110">
        <f t="shared" si="5"/>
        <v>3976731549.8450265</v>
      </c>
      <c r="AS65" s="110">
        <f t="shared" si="5"/>
        <v>3998664703.8120995</v>
      </c>
      <c r="AT65" s="110">
        <f t="shared" si="5"/>
        <v>4019899755.5121832</v>
      </c>
      <c r="AU65" s="110">
        <f t="shared" si="5"/>
        <v>4040432236.2523141</v>
      </c>
      <c r="AV65" s="110">
        <f t="shared" si="5"/>
        <v>4060258589.3834953</v>
      </c>
      <c r="AW65" s="110">
        <f t="shared" si="5"/>
        <v>4079379942.3516655</v>
      </c>
      <c r="AX65" s="110">
        <f t="shared" si="5"/>
        <v>4097800993.1453156</v>
      </c>
      <c r="AY65" s="110">
        <f t="shared" si="5"/>
        <v>4115525065.1560268</v>
      </c>
      <c r="AZ65" s="110">
        <f t="shared" si="5"/>
        <v>4132553394.7555346</v>
      </c>
      <c r="BA65" s="110">
        <f t="shared" si="5"/>
        <v>4148888171.6434402</v>
      </c>
      <c r="BB65" s="110">
        <f t="shared" si="5"/>
        <v>4164535223.9504762</v>
      </c>
      <c r="BC65" s="110">
        <f t="shared" si="5"/>
        <v>4179503964.575655</v>
      </c>
      <c r="BD65" s="110">
        <f t="shared" si="5"/>
        <v>4193803820.526001</v>
      </c>
      <c r="BE65" s="110">
        <f t="shared" si="5"/>
        <v>4207442782.1729031</v>
      </c>
      <c r="BF65" s="110">
        <f t="shared" si="5"/>
        <v>4220110503.2987523</v>
      </c>
      <c r="BG65" s="110">
        <f t="shared" si="5"/>
        <v>4228889541.4995699</v>
      </c>
      <c r="BH65" s="110">
        <f t="shared" si="5"/>
        <v>4234426226.8193226</v>
      </c>
      <c r="BI65" s="110">
        <f t="shared" si="5"/>
        <v>4239970161.0596333</v>
      </c>
      <c r="BJ65" s="110">
        <f t="shared" si="5"/>
        <v>4245521353.7111702</v>
      </c>
      <c r="BK65" s="110">
        <f t="shared" si="2"/>
        <v>4251079814.2770271</v>
      </c>
      <c r="BL65" s="110">
        <f t="shared" si="2"/>
        <v>4256645552.2727442</v>
      </c>
      <c r="BM65" s="110">
        <f t="shared" si="2"/>
        <v>4262218577.2263131</v>
      </c>
    </row>
    <row r="66" spans="3:65">
      <c r="C66" s="51" t="str">
        <v>Llamadas entrantes de internacional</v>
      </c>
      <c r="G66" s="51" t="str">
        <v>Minutos</v>
      </c>
      <c r="N66" s="110">
        <f t="shared" si="5"/>
        <v>0</v>
      </c>
      <c r="O66" s="110">
        <f t="shared" si="5"/>
        <v>0</v>
      </c>
      <c r="P66" s="110">
        <f t="shared" si="5"/>
        <v>0</v>
      </c>
      <c r="Q66" s="110">
        <f t="shared" si="5"/>
        <v>0</v>
      </c>
      <c r="R66" s="110">
        <f t="shared" si="5"/>
        <v>1024437023.8490692</v>
      </c>
      <c r="S66" s="110">
        <f t="shared" si="5"/>
        <v>2243329143.6431198</v>
      </c>
      <c r="T66" s="110">
        <f t="shared" si="5"/>
        <v>4139980471.6374454</v>
      </c>
      <c r="U66" s="110">
        <f t="shared" si="5"/>
        <v>6852550015.4512615</v>
      </c>
      <c r="V66" s="110">
        <f t="shared" si="5"/>
        <v>9425521950.8121262</v>
      </c>
      <c r="W66" s="110">
        <f t="shared" si="5"/>
        <v>10364239281.039648</v>
      </c>
      <c r="X66" s="110">
        <f t="shared" si="5"/>
        <v>9727306206.8178768</v>
      </c>
      <c r="Y66" s="110">
        <f t="shared" si="5"/>
        <v>8983606184.7027092</v>
      </c>
      <c r="Z66" s="110">
        <f t="shared" si="5"/>
        <v>8162011565.2553616</v>
      </c>
      <c r="AA66" s="110">
        <f t="shared" si="5"/>
        <v>7293125609.0976801</v>
      </c>
      <c r="AB66" s="110">
        <f t="shared" si="5"/>
        <v>6407339918.4059458</v>
      </c>
      <c r="AC66" s="110">
        <f t="shared" si="5"/>
        <v>5533027123.1012125</v>
      </c>
      <c r="AD66" s="110">
        <f t="shared" si="5"/>
        <v>4695023167.917984</v>
      </c>
      <c r="AE66" s="110">
        <f t="shared" si="5"/>
        <v>3913513653.1148615</v>
      </c>
      <c r="AF66" s="110">
        <f t="shared" si="5"/>
        <v>3203387505.4861269</v>
      </c>
      <c r="AG66" s="110">
        <f t="shared" si="5"/>
        <v>3203387505.4861269</v>
      </c>
      <c r="AH66" s="110">
        <f t="shared" si="5"/>
        <v>3203387505.4861269</v>
      </c>
      <c r="AI66" s="110">
        <f t="shared" si="5"/>
        <v>3203387505.4861269</v>
      </c>
      <c r="AJ66" s="110">
        <f t="shared" si="5"/>
        <v>3203387505.4861269</v>
      </c>
      <c r="AK66" s="110">
        <f t="shared" si="5"/>
        <v>3203387505.4861269</v>
      </c>
      <c r="AL66" s="110">
        <f t="shared" si="5"/>
        <v>3203387505.4861269</v>
      </c>
      <c r="AM66" s="110">
        <f t="shared" si="5"/>
        <v>3203387505.4861269</v>
      </c>
      <c r="AN66" s="110">
        <f t="shared" si="5"/>
        <v>3203387505.4861269</v>
      </c>
      <c r="AO66" s="110">
        <f t="shared" si="5"/>
        <v>3203387505.4861269</v>
      </c>
      <c r="AP66" s="110">
        <f t="shared" si="5"/>
        <v>3203387505.4861269</v>
      </c>
      <c r="AQ66" s="110">
        <f t="shared" si="5"/>
        <v>3203387505.4861269</v>
      </c>
      <c r="AR66" s="110">
        <f t="shared" si="5"/>
        <v>3203387505.4861269</v>
      </c>
      <c r="AS66" s="110">
        <f t="shared" si="5"/>
        <v>3203387505.4861269</v>
      </c>
      <c r="AT66" s="110">
        <f t="shared" si="5"/>
        <v>3203387505.4861269</v>
      </c>
      <c r="AU66" s="110">
        <f t="shared" si="5"/>
        <v>3203387505.4861269</v>
      </c>
      <c r="AV66" s="110">
        <f t="shared" si="5"/>
        <v>3203387505.4861269</v>
      </c>
      <c r="AW66" s="110">
        <f t="shared" si="5"/>
        <v>3203387505.4861269</v>
      </c>
      <c r="AX66" s="110">
        <f t="shared" si="5"/>
        <v>3203387505.4861269</v>
      </c>
      <c r="AY66" s="110">
        <f t="shared" si="5"/>
        <v>3203387505.4861269</v>
      </c>
      <c r="AZ66" s="110">
        <f t="shared" si="5"/>
        <v>3203387505.4861269</v>
      </c>
      <c r="BA66" s="110">
        <f t="shared" si="5"/>
        <v>3203387505.4861269</v>
      </c>
      <c r="BB66" s="110">
        <f t="shared" si="5"/>
        <v>3203387505.4861269</v>
      </c>
      <c r="BC66" s="110">
        <f t="shared" si="5"/>
        <v>3203387505.4861269</v>
      </c>
      <c r="BD66" s="110">
        <f t="shared" si="5"/>
        <v>3203387505.4861269</v>
      </c>
      <c r="BE66" s="110">
        <f t="shared" si="5"/>
        <v>3203387505.4861269</v>
      </c>
      <c r="BF66" s="110">
        <f t="shared" si="5"/>
        <v>3203387505.4861269</v>
      </c>
      <c r="BG66" s="110">
        <f t="shared" si="5"/>
        <v>3203387505.4861269</v>
      </c>
      <c r="BH66" s="110">
        <f t="shared" si="5"/>
        <v>3203387505.4861269</v>
      </c>
      <c r="BI66" s="110">
        <f t="shared" si="5"/>
        <v>3203387505.4861269</v>
      </c>
      <c r="BJ66" s="110">
        <f t="shared" si="5"/>
        <v>3203387505.4861269</v>
      </c>
      <c r="BK66" s="110">
        <f t="shared" si="2"/>
        <v>3203387505.4861269</v>
      </c>
      <c r="BL66" s="110">
        <f t="shared" si="2"/>
        <v>3203387505.4861269</v>
      </c>
      <c r="BM66" s="110">
        <f t="shared" si="2"/>
        <v>3203387505.4861269</v>
      </c>
    </row>
    <row r="67" spans="3:65">
      <c r="C67" s="51" t="str">
        <v>Llamadas entrantes de números no geográficos</v>
      </c>
      <c r="G67" s="51" t="str">
        <v>Minutos</v>
      </c>
      <c r="N67" s="110">
        <f t="shared" si="5"/>
        <v>0</v>
      </c>
      <c r="O67" s="110">
        <f t="shared" si="5"/>
        <v>0</v>
      </c>
      <c r="P67" s="110">
        <f t="shared" si="5"/>
        <v>0</v>
      </c>
      <c r="Q67" s="110">
        <f t="shared" si="5"/>
        <v>0</v>
      </c>
      <c r="R67" s="110">
        <f t="shared" ref="R67:BJ67" si="6">R25*R$48</f>
        <v>0</v>
      </c>
      <c r="S67" s="110">
        <f t="shared" si="6"/>
        <v>0</v>
      </c>
      <c r="T67" s="110">
        <f t="shared" si="6"/>
        <v>0</v>
      </c>
      <c r="U67" s="110">
        <f t="shared" si="6"/>
        <v>0</v>
      </c>
      <c r="V67" s="110">
        <f t="shared" si="6"/>
        <v>0</v>
      </c>
      <c r="W67" s="110">
        <f t="shared" si="6"/>
        <v>0</v>
      </c>
      <c r="X67" s="110">
        <f t="shared" si="6"/>
        <v>0</v>
      </c>
      <c r="Y67" s="110">
        <f t="shared" si="6"/>
        <v>0</v>
      </c>
      <c r="Z67" s="110">
        <f t="shared" si="6"/>
        <v>0</v>
      </c>
      <c r="AA67" s="110">
        <f t="shared" si="6"/>
        <v>0</v>
      </c>
      <c r="AB67" s="110">
        <f t="shared" si="6"/>
        <v>0</v>
      </c>
      <c r="AC67" s="110">
        <f t="shared" si="6"/>
        <v>0</v>
      </c>
      <c r="AD67" s="110">
        <f t="shared" si="6"/>
        <v>0</v>
      </c>
      <c r="AE67" s="110">
        <f t="shared" si="6"/>
        <v>0</v>
      </c>
      <c r="AF67" s="110">
        <f t="shared" si="6"/>
        <v>0</v>
      </c>
      <c r="AG67" s="110">
        <f t="shared" si="6"/>
        <v>0</v>
      </c>
      <c r="AH67" s="110">
        <f t="shared" si="6"/>
        <v>0</v>
      </c>
      <c r="AI67" s="110">
        <f t="shared" si="6"/>
        <v>0</v>
      </c>
      <c r="AJ67" s="110">
        <f t="shared" si="6"/>
        <v>0</v>
      </c>
      <c r="AK67" s="110">
        <f t="shared" si="6"/>
        <v>0</v>
      </c>
      <c r="AL67" s="110">
        <f t="shared" si="6"/>
        <v>0</v>
      </c>
      <c r="AM67" s="110">
        <f t="shared" si="6"/>
        <v>0</v>
      </c>
      <c r="AN67" s="110">
        <f t="shared" si="6"/>
        <v>0</v>
      </c>
      <c r="AO67" s="110">
        <f t="shared" si="6"/>
        <v>0</v>
      </c>
      <c r="AP67" s="110">
        <f t="shared" si="6"/>
        <v>0</v>
      </c>
      <c r="AQ67" s="110">
        <f t="shared" si="6"/>
        <v>0</v>
      </c>
      <c r="AR67" s="110">
        <f t="shared" si="6"/>
        <v>0</v>
      </c>
      <c r="AS67" s="110">
        <f t="shared" si="6"/>
        <v>0</v>
      </c>
      <c r="AT67" s="110">
        <f t="shared" si="6"/>
        <v>0</v>
      </c>
      <c r="AU67" s="110">
        <f t="shared" si="6"/>
        <v>0</v>
      </c>
      <c r="AV67" s="110">
        <f t="shared" si="6"/>
        <v>0</v>
      </c>
      <c r="AW67" s="110">
        <f t="shared" si="6"/>
        <v>0</v>
      </c>
      <c r="AX67" s="110">
        <f t="shared" si="6"/>
        <v>0</v>
      </c>
      <c r="AY67" s="110">
        <f t="shared" si="6"/>
        <v>0</v>
      </c>
      <c r="AZ67" s="110">
        <f t="shared" si="6"/>
        <v>0</v>
      </c>
      <c r="BA67" s="110">
        <f t="shared" si="6"/>
        <v>0</v>
      </c>
      <c r="BB67" s="110">
        <f t="shared" si="6"/>
        <v>0</v>
      </c>
      <c r="BC67" s="110">
        <f t="shared" si="6"/>
        <v>0</v>
      </c>
      <c r="BD67" s="110">
        <f t="shared" si="6"/>
        <v>0</v>
      </c>
      <c r="BE67" s="110">
        <f t="shared" si="6"/>
        <v>0</v>
      </c>
      <c r="BF67" s="110">
        <f t="shared" si="6"/>
        <v>0</v>
      </c>
      <c r="BG67" s="110">
        <f t="shared" si="6"/>
        <v>0</v>
      </c>
      <c r="BH67" s="110">
        <f t="shared" si="6"/>
        <v>0</v>
      </c>
      <c r="BI67" s="110">
        <f t="shared" si="6"/>
        <v>0</v>
      </c>
      <c r="BJ67" s="110">
        <f t="shared" si="6"/>
        <v>0</v>
      </c>
      <c r="BK67" s="110">
        <f t="shared" si="2"/>
        <v>0</v>
      </c>
      <c r="BL67" s="110">
        <f t="shared" si="2"/>
        <v>0</v>
      </c>
      <c r="BM67" s="110">
        <f t="shared" si="2"/>
        <v>0</v>
      </c>
    </row>
    <row r="68" spans="3:65">
      <c r="C68" s="51" t="str">
        <v>Fixed Service14</v>
      </c>
      <c r="G68" s="51" t="str">
        <v>Fixed Unit14</v>
      </c>
      <c r="N68" s="110">
        <f t="shared" ref="N68:BJ73" si="7">N26*N$48</f>
        <v>0</v>
      </c>
      <c r="O68" s="110">
        <f t="shared" si="7"/>
        <v>0</v>
      </c>
      <c r="P68" s="110">
        <f t="shared" si="7"/>
        <v>0</v>
      </c>
      <c r="Q68" s="110">
        <f t="shared" si="7"/>
        <v>0</v>
      </c>
      <c r="R68" s="110">
        <f t="shared" si="7"/>
        <v>0</v>
      </c>
      <c r="S68" s="110">
        <f t="shared" si="7"/>
        <v>0</v>
      </c>
      <c r="T68" s="110">
        <f t="shared" si="7"/>
        <v>0</v>
      </c>
      <c r="U68" s="110">
        <f t="shared" si="7"/>
        <v>0</v>
      </c>
      <c r="V68" s="110">
        <f t="shared" si="7"/>
        <v>0</v>
      </c>
      <c r="W68" s="110">
        <f t="shared" si="7"/>
        <v>0</v>
      </c>
      <c r="X68" s="110">
        <f t="shared" si="7"/>
        <v>0</v>
      </c>
      <c r="Y68" s="110">
        <f t="shared" si="7"/>
        <v>0</v>
      </c>
      <c r="Z68" s="110">
        <f t="shared" si="7"/>
        <v>0</v>
      </c>
      <c r="AA68" s="110">
        <f t="shared" si="7"/>
        <v>0</v>
      </c>
      <c r="AB68" s="110">
        <f t="shared" si="7"/>
        <v>0</v>
      </c>
      <c r="AC68" s="110">
        <f t="shared" si="7"/>
        <v>0</v>
      </c>
      <c r="AD68" s="110">
        <f t="shared" si="7"/>
        <v>0</v>
      </c>
      <c r="AE68" s="110">
        <f t="shared" si="7"/>
        <v>0</v>
      </c>
      <c r="AF68" s="110">
        <f t="shared" si="7"/>
        <v>0</v>
      </c>
      <c r="AG68" s="110">
        <f t="shared" si="7"/>
        <v>0</v>
      </c>
      <c r="AH68" s="110">
        <f t="shared" si="7"/>
        <v>0</v>
      </c>
      <c r="AI68" s="110">
        <f t="shared" si="7"/>
        <v>0</v>
      </c>
      <c r="AJ68" s="110">
        <f t="shared" si="7"/>
        <v>0</v>
      </c>
      <c r="AK68" s="110">
        <f t="shared" si="7"/>
        <v>0</v>
      </c>
      <c r="AL68" s="110">
        <f t="shared" si="7"/>
        <v>0</v>
      </c>
      <c r="AM68" s="110">
        <f t="shared" si="7"/>
        <v>0</v>
      </c>
      <c r="AN68" s="110">
        <f t="shared" si="7"/>
        <v>0</v>
      </c>
      <c r="AO68" s="110">
        <f t="shared" si="7"/>
        <v>0</v>
      </c>
      <c r="AP68" s="110">
        <f t="shared" si="7"/>
        <v>0</v>
      </c>
      <c r="AQ68" s="110">
        <f t="shared" si="7"/>
        <v>0</v>
      </c>
      <c r="AR68" s="110">
        <f t="shared" si="7"/>
        <v>0</v>
      </c>
      <c r="AS68" s="110">
        <f t="shared" si="7"/>
        <v>0</v>
      </c>
      <c r="AT68" s="110">
        <f t="shared" si="7"/>
        <v>0</v>
      </c>
      <c r="AU68" s="110">
        <f t="shared" si="7"/>
        <v>0</v>
      </c>
      <c r="AV68" s="110">
        <f t="shared" si="7"/>
        <v>0</v>
      </c>
      <c r="AW68" s="110">
        <f t="shared" si="7"/>
        <v>0</v>
      </c>
      <c r="AX68" s="110">
        <f t="shared" si="7"/>
        <v>0</v>
      </c>
      <c r="AY68" s="110">
        <f t="shared" si="7"/>
        <v>0</v>
      </c>
      <c r="AZ68" s="110">
        <f t="shared" si="7"/>
        <v>0</v>
      </c>
      <c r="BA68" s="110">
        <f t="shared" si="7"/>
        <v>0</v>
      </c>
      <c r="BB68" s="110">
        <f t="shared" si="7"/>
        <v>0</v>
      </c>
      <c r="BC68" s="110">
        <f t="shared" si="7"/>
        <v>0</v>
      </c>
      <c r="BD68" s="110">
        <f t="shared" si="7"/>
        <v>0</v>
      </c>
      <c r="BE68" s="110">
        <f t="shared" si="7"/>
        <v>0</v>
      </c>
      <c r="BF68" s="110">
        <f t="shared" si="7"/>
        <v>0</v>
      </c>
      <c r="BG68" s="110">
        <f t="shared" si="7"/>
        <v>0</v>
      </c>
      <c r="BH68" s="110">
        <f t="shared" si="7"/>
        <v>0</v>
      </c>
      <c r="BI68" s="110">
        <f t="shared" si="7"/>
        <v>0</v>
      </c>
      <c r="BJ68" s="110">
        <f t="shared" si="7"/>
        <v>0</v>
      </c>
      <c r="BK68" s="110">
        <f t="shared" si="2"/>
        <v>0</v>
      </c>
      <c r="BL68" s="110">
        <f t="shared" si="2"/>
        <v>0</v>
      </c>
      <c r="BM68" s="110">
        <f t="shared" si="2"/>
        <v>0</v>
      </c>
    </row>
    <row r="69" spans="3:65">
      <c r="C69" s="51" t="str">
        <v>Llamadas en tránsito Local</v>
      </c>
      <c r="G69" s="51" t="str">
        <v>Minutos</v>
      </c>
      <c r="N69" s="110">
        <f t="shared" si="7"/>
        <v>0</v>
      </c>
      <c r="O69" s="110">
        <f t="shared" si="7"/>
        <v>0</v>
      </c>
      <c r="P69" s="110">
        <f t="shared" si="7"/>
        <v>0</v>
      </c>
      <c r="Q69" s="110">
        <f t="shared" si="7"/>
        <v>0</v>
      </c>
      <c r="R69" s="110">
        <f t="shared" si="7"/>
        <v>3249101433.4586072</v>
      </c>
      <c r="S69" s="110">
        <f t="shared" si="7"/>
        <v>6900426193.9396086</v>
      </c>
      <c r="T69" s="110">
        <f t="shared" si="7"/>
        <v>12416724361.82275</v>
      </c>
      <c r="U69" s="110">
        <f t="shared" si="7"/>
        <v>17568015121.077477</v>
      </c>
      <c r="V69" s="110">
        <f t="shared" si="7"/>
        <v>20411451195.063511</v>
      </c>
      <c r="W69" s="110">
        <f t="shared" si="7"/>
        <v>20592253295.143948</v>
      </c>
      <c r="X69" s="110">
        <f t="shared" si="7"/>
        <v>19017418407.219933</v>
      </c>
      <c r="Y69" s="110">
        <f t="shared" si="7"/>
        <v>18075269450.565224</v>
      </c>
      <c r="Z69" s="110">
        <f t="shared" si="7"/>
        <v>17310914327.430756</v>
      </c>
      <c r="AA69" s="110">
        <f t="shared" si="7"/>
        <v>16662100105.574615</v>
      </c>
      <c r="AB69" s="110">
        <f t="shared" si="7"/>
        <v>16090658118.769974</v>
      </c>
      <c r="AC69" s="110">
        <f t="shared" si="7"/>
        <v>15586370216.737373</v>
      </c>
      <c r="AD69" s="110">
        <f t="shared" si="7"/>
        <v>15139926841.759466</v>
      </c>
      <c r="AE69" s="110">
        <f t="shared" si="7"/>
        <v>14743361892.908543</v>
      </c>
      <c r="AF69" s="110">
        <f t="shared" si="7"/>
        <v>14390282207.499878</v>
      </c>
      <c r="AG69" s="110">
        <f t="shared" si="7"/>
        <v>14605341381.219511</v>
      </c>
      <c r="AH69" s="110">
        <f t="shared" si="7"/>
        <v>14731971014.622908</v>
      </c>
      <c r="AI69" s="110">
        <f t="shared" si="7"/>
        <v>14855618507.924717</v>
      </c>
      <c r="AJ69" s="110">
        <f t="shared" si="7"/>
        <v>14975657958.205069</v>
      </c>
      <c r="AK69" s="110">
        <f t="shared" si="7"/>
        <v>15092059958.672203</v>
      </c>
      <c r="AL69" s="110">
        <f t="shared" si="7"/>
        <v>15205152155.164158</v>
      </c>
      <c r="AM69" s="110">
        <f t="shared" si="7"/>
        <v>15315643632.300396</v>
      </c>
      <c r="AN69" s="110">
        <f t="shared" si="7"/>
        <v>15423912838.513168</v>
      </c>
      <c r="AO69" s="110">
        <f t="shared" si="7"/>
        <v>15529209861.035919</v>
      </c>
      <c r="AP69" s="110">
        <f t="shared" si="7"/>
        <v>15630976845.160341</v>
      </c>
      <c r="AQ69" s="110">
        <f t="shared" si="7"/>
        <v>15729382945.09374</v>
      </c>
      <c r="AR69" s="110">
        <f t="shared" si="7"/>
        <v>15824584768.513161</v>
      </c>
      <c r="AS69" s="110">
        <f t="shared" si="7"/>
        <v>15916488195.419228</v>
      </c>
      <c r="AT69" s="110">
        <f t="shared" si="7"/>
        <v>16004890725.26955</v>
      </c>
      <c r="AU69" s="110">
        <f t="shared" si="7"/>
        <v>16089750347.290848</v>
      </c>
      <c r="AV69" s="110">
        <f t="shared" si="7"/>
        <v>16171186596.174294</v>
      </c>
      <c r="AW69" s="110">
        <f t="shared" si="7"/>
        <v>16249293098.211016</v>
      </c>
      <c r="AX69" s="110">
        <f t="shared" si="7"/>
        <v>16323968017.386526</v>
      </c>
      <c r="AY69" s="110">
        <f t="shared" si="7"/>
        <v>16395027764.548666</v>
      </c>
      <c r="AZ69" s="110">
        <f t="shared" si="7"/>
        <v>16462427693.351904</v>
      </c>
      <c r="BA69" s="110">
        <f t="shared" si="7"/>
        <v>16526271924.401814</v>
      </c>
      <c r="BB69" s="110">
        <f t="shared" si="7"/>
        <v>16586661354.352907</v>
      </c>
      <c r="BC69" s="110">
        <f t="shared" si="7"/>
        <v>16643546393.406185</v>
      </c>
      <c r="BD69" s="110">
        <f t="shared" si="7"/>
        <v>16696807847.466173</v>
      </c>
      <c r="BE69" s="110">
        <f t="shared" si="7"/>
        <v>16746437376.111444</v>
      </c>
      <c r="BF69" s="110">
        <f t="shared" si="7"/>
        <v>16791809245.110392</v>
      </c>
      <c r="BG69" s="110">
        <f t="shared" si="7"/>
        <v>16823203731.995049</v>
      </c>
      <c r="BH69" s="110">
        <f t="shared" si="7"/>
        <v>16843094576.713634</v>
      </c>
      <c r="BI69" s="110">
        <f t="shared" si="7"/>
        <v>16863012070.246695</v>
      </c>
      <c r="BJ69" s="110">
        <f t="shared" si="7"/>
        <v>16882956248.834883</v>
      </c>
      <c r="BK69" s="110">
        <f t="shared" si="2"/>
        <v>16902927148.767954</v>
      </c>
      <c r="BL69" s="110">
        <f t="shared" si="2"/>
        <v>16922924806.384806</v>
      </c>
      <c r="BM69" s="110">
        <f t="shared" si="2"/>
        <v>16942949258.07354</v>
      </c>
    </row>
    <row r="70" spans="3:65">
      <c r="C70" s="51" t="str">
        <v>Llamadas en tránsito Larga Distancia</v>
      </c>
      <c r="G70" s="51" t="str">
        <v>Minutos</v>
      </c>
      <c r="N70" s="110">
        <f t="shared" si="7"/>
        <v>0</v>
      </c>
      <c r="O70" s="110">
        <f t="shared" si="7"/>
        <v>0</v>
      </c>
      <c r="P70" s="110">
        <f t="shared" si="7"/>
        <v>0</v>
      </c>
      <c r="Q70" s="110">
        <f t="shared" si="7"/>
        <v>0</v>
      </c>
      <c r="R70" s="110">
        <f t="shared" si="7"/>
        <v>361011270.38428962</v>
      </c>
      <c r="S70" s="110">
        <f t="shared" si="7"/>
        <v>766714021.54884529</v>
      </c>
      <c r="T70" s="110">
        <f t="shared" si="7"/>
        <v>1379636040.2025275</v>
      </c>
      <c r="U70" s="110">
        <f t="shared" si="7"/>
        <v>1952001680.1197195</v>
      </c>
      <c r="V70" s="110">
        <f t="shared" si="7"/>
        <v>2267939021.6737227</v>
      </c>
      <c r="W70" s="110">
        <f t="shared" si="7"/>
        <v>2288028143.9048824</v>
      </c>
      <c r="X70" s="110">
        <f t="shared" si="7"/>
        <v>2113046489.691103</v>
      </c>
      <c r="Y70" s="110">
        <f t="shared" si="7"/>
        <v>2008363272.2850242</v>
      </c>
      <c r="Z70" s="110">
        <f t="shared" si="7"/>
        <v>1923434925.2700839</v>
      </c>
      <c r="AA70" s="110">
        <f t="shared" si="7"/>
        <v>1851344456.1749566</v>
      </c>
      <c r="AB70" s="110">
        <f t="shared" si="7"/>
        <v>1787850902.0855522</v>
      </c>
      <c r="AC70" s="110">
        <f t="shared" si="7"/>
        <v>1731818912.970819</v>
      </c>
      <c r="AD70" s="110">
        <f t="shared" si="7"/>
        <v>1682214093.5288293</v>
      </c>
      <c r="AE70" s="110">
        <f t="shared" si="7"/>
        <v>1638151321.4342821</v>
      </c>
      <c r="AF70" s="110">
        <f t="shared" si="7"/>
        <v>1598920245.2777638</v>
      </c>
      <c r="AG70" s="110">
        <f t="shared" si="7"/>
        <v>1622815709.02439</v>
      </c>
      <c r="AH70" s="110">
        <f t="shared" si="7"/>
        <v>1636885668.291434</v>
      </c>
      <c r="AI70" s="110">
        <f t="shared" si="7"/>
        <v>1650624278.6583016</v>
      </c>
      <c r="AJ70" s="110">
        <f t="shared" si="7"/>
        <v>1663961995.3561182</v>
      </c>
      <c r="AK70" s="110">
        <f t="shared" si="7"/>
        <v>1676895550.9635775</v>
      </c>
      <c r="AL70" s="110">
        <f t="shared" si="7"/>
        <v>1689461350.5737951</v>
      </c>
      <c r="AM70" s="110">
        <f t="shared" si="7"/>
        <v>1701738181.3667102</v>
      </c>
      <c r="AN70" s="110">
        <f t="shared" si="7"/>
        <v>1713768093.1681292</v>
      </c>
      <c r="AO70" s="110">
        <f t="shared" si="7"/>
        <v>1725467762.3373241</v>
      </c>
      <c r="AP70" s="110">
        <f t="shared" si="7"/>
        <v>1736775205.0178154</v>
      </c>
      <c r="AQ70" s="110">
        <f t="shared" si="7"/>
        <v>1747709216.1215262</v>
      </c>
      <c r="AR70" s="110">
        <f t="shared" si="7"/>
        <v>1758287196.501462</v>
      </c>
      <c r="AS70" s="110">
        <f t="shared" si="7"/>
        <v>1768498688.3799136</v>
      </c>
      <c r="AT70" s="110">
        <f t="shared" si="7"/>
        <v>1778321191.6966164</v>
      </c>
      <c r="AU70" s="110">
        <f t="shared" si="7"/>
        <v>1787750038.5878716</v>
      </c>
      <c r="AV70" s="110">
        <f t="shared" si="7"/>
        <v>1796798510.6860323</v>
      </c>
      <c r="AW70" s="110">
        <f t="shared" si="7"/>
        <v>1805477010.9123347</v>
      </c>
      <c r="AX70" s="110">
        <f t="shared" si="7"/>
        <v>1813774224.154058</v>
      </c>
      <c r="AY70" s="110">
        <f t="shared" si="7"/>
        <v>1821669751.616518</v>
      </c>
      <c r="AZ70" s="110">
        <f t="shared" si="7"/>
        <v>1829158632.5946555</v>
      </c>
      <c r="BA70" s="110">
        <f t="shared" si="7"/>
        <v>1836252436.0446455</v>
      </c>
      <c r="BB70" s="110">
        <f t="shared" si="7"/>
        <v>1842962372.705878</v>
      </c>
      <c r="BC70" s="110">
        <f t="shared" si="7"/>
        <v>1849282932.6006866</v>
      </c>
      <c r="BD70" s="110">
        <f t="shared" si="7"/>
        <v>1855200871.9406853</v>
      </c>
      <c r="BE70" s="110">
        <f t="shared" si="7"/>
        <v>1860715264.0123825</v>
      </c>
      <c r="BF70" s="110">
        <f t="shared" si="7"/>
        <v>1865756582.7900429</v>
      </c>
      <c r="BG70" s="110">
        <f t="shared" si="7"/>
        <v>1869244859.1105604</v>
      </c>
      <c r="BH70" s="110">
        <f t="shared" si="7"/>
        <v>1871454952.9681814</v>
      </c>
      <c r="BI70" s="110">
        <f t="shared" si="7"/>
        <v>1873668007.8051879</v>
      </c>
      <c r="BJ70" s="110">
        <f t="shared" si="7"/>
        <v>1875884027.6483197</v>
      </c>
      <c r="BK70" s="110">
        <f t="shared" si="2"/>
        <v>1878103016.529772</v>
      </c>
      <c r="BL70" s="110">
        <f t="shared" si="2"/>
        <v>1880324978.4872</v>
      </c>
      <c r="BM70" s="110">
        <f t="shared" si="2"/>
        <v>1882549917.5637262</v>
      </c>
    </row>
    <row r="71" spans="3:65">
      <c r="C71" s="51" t="str">
        <v>Fixed Service17</v>
      </c>
      <c r="G71" s="51" t="str">
        <v>Fixed Unit17</v>
      </c>
      <c r="N71" s="110">
        <f t="shared" si="7"/>
        <v>0</v>
      </c>
      <c r="O71" s="110">
        <f t="shared" si="7"/>
        <v>0</v>
      </c>
      <c r="P71" s="110">
        <f t="shared" si="7"/>
        <v>0</v>
      </c>
      <c r="Q71" s="110">
        <f t="shared" si="7"/>
        <v>0</v>
      </c>
      <c r="R71" s="110">
        <f t="shared" si="7"/>
        <v>0</v>
      </c>
      <c r="S71" s="110">
        <f t="shared" si="7"/>
        <v>0</v>
      </c>
      <c r="T71" s="110">
        <f t="shared" si="7"/>
        <v>0</v>
      </c>
      <c r="U71" s="110">
        <f t="shared" si="7"/>
        <v>0</v>
      </c>
      <c r="V71" s="110">
        <f t="shared" si="7"/>
        <v>0</v>
      </c>
      <c r="W71" s="110">
        <f t="shared" si="7"/>
        <v>0</v>
      </c>
      <c r="X71" s="110">
        <f t="shared" si="7"/>
        <v>0</v>
      </c>
      <c r="Y71" s="110">
        <f t="shared" si="7"/>
        <v>0</v>
      </c>
      <c r="Z71" s="110">
        <f t="shared" si="7"/>
        <v>0</v>
      </c>
      <c r="AA71" s="110">
        <f t="shared" si="7"/>
        <v>0</v>
      </c>
      <c r="AB71" s="110">
        <f t="shared" si="7"/>
        <v>0</v>
      </c>
      <c r="AC71" s="110">
        <f t="shared" si="7"/>
        <v>0</v>
      </c>
      <c r="AD71" s="110">
        <f t="shared" si="7"/>
        <v>0</v>
      </c>
      <c r="AE71" s="110">
        <f t="shared" si="7"/>
        <v>0</v>
      </c>
      <c r="AF71" s="110">
        <f t="shared" si="7"/>
        <v>0</v>
      </c>
      <c r="AG71" s="110">
        <f t="shared" si="7"/>
        <v>0</v>
      </c>
      <c r="AH71" s="110">
        <f t="shared" si="7"/>
        <v>0</v>
      </c>
      <c r="AI71" s="110">
        <f t="shared" si="7"/>
        <v>0</v>
      </c>
      <c r="AJ71" s="110">
        <f t="shared" si="7"/>
        <v>0</v>
      </c>
      <c r="AK71" s="110">
        <f t="shared" si="7"/>
        <v>0</v>
      </c>
      <c r="AL71" s="110">
        <f t="shared" si="7"/>
        <v>0</v>
      </c>
      <c r="AM71" s="110">
        <f t="shared" si="7"/>
        <v>0</v>
      </c>
      <c r="AN71" s="110">
        <f t="shared" si="7"/>
        <v>0</v>
      </c>
      <c r="AO71" s="110">
        <f t="shared" si="7"/>
        <v>0</v>
      </c>
      <c r="AP71" s="110">
        <f t="shared" si="7"/>
        <v>0</v>
      </c>
      <c r="AQ71" s="110">
        <f t="shared" si="7"/>
        <v>0</v>
      </c>
      <c r="AR71" s="110">
        <f t="shared" si="7"/>
        <v>0</v>
      </c>
      <c r="AS71" s="110">
        <f t="shared" si="7"/>
        <v>0</v>
      </c>
      <c r="AT71" s="110">
        <f t="shared" si="7"/>
        <v>0</v>
      </c>
      <c r="AU71" s="110">
        <f t="shared" si="7"/>
        <v>0</v>
      </c>
      <c r="AV71" s="110">
        <f t="shared" si="7"/>
        <v>0</v>
      </c>
      <c r="AW71" s="110">
        <f t="shared" si="7"/>
        <v>0</v>
      </c>
      <c r="AX71" s="110">
        <f t="shared" si="7"/>
        <v>0</v>
      </c>
      <c r="AY71" s="110">
        <f t="shared" si="7"/>
        <v>0</v>
      </c>
      <c r="AZ71" s="110">
        <f t="shared" si="7"/>
        <v>0</v>
      </c>
      <c r="BA71" s="110">
        <f t="shared" si="7"/>
        <v>0</v>
      </c>
      <c r="BB71" s="110">
        <f t="shared" si="7"/>
        <v>0</v>
      </c>
      <c r="BC71" s="110">
        <f t="shared" si="7"/>
        <v>0</v>
      </c>
      <c r="BD71" s="110">
        <f t="shared" si="7"/>
        <v>0</v>
      </c>
      <c r="BE71" s="110">
        <f t="shared" si="7"/>
        <v>0</v>
      </c>
      <c r="BF71" s="110">
        <f t="shared" si="7"/>
        <v>0</v>
      </c>
      <c r="BG71" s="110">
        <f t="shared" si="7"/>
        <v>0</v>
      </c>
      <c r="BH71" s="110">
        <f t="shared" si="7"/>
        <v>0</v>
      </c>
      <c r="BI71" s="110">
        <f t="shared" si="7"/>
        <v>0</v>
      </c>
      <c r="BJ71" s="110">
        <f t="shared" si="7"/>
        <v>0</v>
      </c>
      <c r="BK71" s="110">
        <f t="shared" si="2"/>
        <v>0</v>
      </c>
      <c r="BL71" s="110">
        <f t="shared" si="2"/>
        <v>0</v>
      </c>
      <c r="BM71" s="110">
        <f t="shared" si="2"/>
        <v>0</v>
      </c>
    </row>
    <row r="72" spans="3:65">
      <c r="C72" s="51" t="str">
        <v>SMS on-net</v>
      </c>
      <c r="G72" s="51" t="str">
        <v>SMS</v>
      </c>
      <c r="N72" s="110">
        <f t="shared" si="7"/>
        <v>0</v>
      </c>
      <c r="O72" s="110">
        <f t="shared" si="7"/>
        <v>0</v>
      </c>
      <c r="P72" s="110">
        <f t="shared" si="7"/>
        <v>0</v>
      </c>
      <c r="Q72" s="110">
        <f t="shared" si="7"/>
        <v>0</v>
      </c>
      <c r="R72" s="110">
        <f t="shared" si="7"/>
        <v>0</v>
      </c>
      <c r="S72" s="110">
        <f t="shared" si="7"/>
        <v>0</v>
      </c>
      <c r="T72" s="110">
        <f t="shared" si="7"/>
        <v>0</v>
      </c>
      <c r="U72" s="110">
        <f t="shared" si="7"/>
        <v>0</v>
      </c>
      <c r="V72" s="110">
        <f t="shared" si="7"/>
        <v>0</v>
      </c>
      <c r="W72" s="110">
        <f t="shared" si="7"/>
        <v>0</v>
      </c>
      <c r="X72" s="110">
        <f t="shared" si="7"/>
        <v>0</v>
      </c>
      <c r="Y72" s="110">
        <f t="shared" si="7"/>
        <v>0</v>
      </c>
      <c r="Z72" s="110">
        <f t="shared" si="7"/>
        <v>0</v>
      </c>
      <c r="AA72" s="110">
        <f t="shared" si="7"/>
        <v>0</v>
      </c>
      <c r="AB72" s="110">
        <f t="shared" si="7"/>
        <v>0</v>
      </c>
      <c r="AC72" s="110">
        <f t="shared" si="7"/>
        <v>0</v>
      </c>
      <c r="AD72" s="110">
        <f t="shared" si="7"/>
        <v>0</v>
      </c>
      <c r="AE72" s="110">
        <f t="shared" si="7"/>
        <v>0</v>
      </c>
      <c r="AF72" s="110">
        <f t="shared" si="7"/>
        <v>0</v>
      </c>
      <c r="AG72" s="110">
        <f t="shared" si="7"/>
        <v>0</v>
      </c>
      <c r="AH72" s="110">
        <f t="shared" si="7"/>
        <v>0</v>
      </c>
      <c r="AI72" s="110">
        <f t="shared" si="7"/>
        <v>0</v>
      </c>
      <c r="AJ72" s="110">
        <f t="shared" si="7"/>
        <v>0</v>
      </c>
      <c r="AK72" s="110">
        <f t="shared" si="7"/>
        <v>0</v>
      </c>
      <c r="AL72" s="110">
        <f t="shared" si="7"/>
        <v>0</v>
      </c>
      <c r="AM72" s="110">
        <f t="shared" si="7"/>
        <v>0</v>
      </c>
      <c r="AN72" s="110">
        <f t="shared" si="7"/>
        <v>0</v>
      </c>
      <c r="AO72" s="110">
        <f t="shared" si="7"/>
        <v>0</v>
      </c>
      <c r="AP72" s="110">
        <f t="shared" si="7"/>
        <v>0</v>
      </c>
      <c r="AQ72" s="110">
        <f t="shared" si="7"/>
        <v>0</v>
      </c>
      <c r="AR72" s="110">
        <f t="shared" si="7"/>
        <v>0</v>
      </c>
      <c r="AS72" s="110">
        <f t="shared" si="7"/>
        <v>0</v>
      </c>
      <c r="AT72" s="110">
        <f t="shared" si="7"/>
        <v>0</v>
      </c>
      <c r="AU72" s="110">
        <f t="shared" si="7"/>
        <v>0</v>
      </c>
      <c r="AV72" s="110">
        <f t="shared" si="7"/>
        <v>0</v>
      </c>
      <c r="AW72" s="110">
        <f t="shared" si="7"/>
        <v>0</v>
      </c>
      <c r="AX72" s="110">
        <f t="shared" si="7"/>
        <v>0</v>
      </c>
      <c r="AY72" s="110">
        <f t="shared" si="7"/>
        <v>0</v>
      </c>
      <c r="AZ72" s="110">
        <f t="shared" si="7"/>
        <v>0</v>
      </c>
      <c r="BA72" s="110">
        <f t="shared" si="7"/>
        <v>0</v>
      </c>
      <c r="BB72" s="110">
        <f t="shared" si="7"/>
        <v>0</v>
      </c>
      <c r="BC72" s="110">
        <f t="shared" si="7"/>
        <v>0</v>
      </c>
      <c r="BD72" s="110">
        <f t="shared" si="7"/>
        <v>0</v>
      </c>
      <c r="BE72" s="110">
        <f t="shared" si="7"/>
        <v>0</v>
      </c>
      <c r="BF72" s="110">
        <f t="shared" si="7"/>
        <v>0</v>
      </c>
      <c r="BG72" s="110">
        <f t="shared" si="7"/>
        <v>0</v>
      </c>
      <c r="BH72" s="110">
        <f t="shared" si="7"/>
        <v>0</v>
      </c>
      <c r="BI72" s="110">
        <f t="shared" si="7"/>
        <v>0</v>
      </c>
      <c r="BJ72" s="110">
        <f t="shared" si="7"/>
        <v>0</v>
      </c>
      <c r="BK72" s="110">
        <f t="shared" si="2"/>
        <v>0</v>
      </c>
      <c r="BL72" s="110">
        <f t="shared" si="2"/>
        <v>0</v>
      </c>
      <c r="BM72" s="110">
        <f t="shared" si="2"/>
        <v>0</v>
      </c>
    </row>
    <row r="73" spans="3:65">
      <c r="C73" s="51" t="str">
        <v>SMS salientes</v>
      </c>
      <c r="G73" s="51" t="str">
        <v>SMS</v>
      </c>
      <c r="N73" s="110">
        <f t="shared" si="7"/>
        <v>0</v>
      </c>
      <c r="O73" s="110">
        <f t="shared" si="7"/>
        <v>0</v>
      </c>
      <c r="P73" s="110">
        <f t="shared" si="7"/>
        <v>0</v>
      </c>
      <c r="Q73" s="110">
        <f t="shared" si="7"/>
        <v>0</v>
      </c>
      <c r="R73" s="110">
        <f t="shared" ref="R73:BJ73" si="8">R31*R$48</f>
        <v>0</v>
      </c>
      <c r="S73" s="110">
        <f t="shared" si="8"/>
        <v>0</v>
      </c>
      <c r="T73" s="110">
        <f t="shared" si="8"/>
        <v>0</v>
      </c>
      <c r="U73" s="110">
        <f t="shared" si="8"/>
        <v>0</v>
      </c>
      <c r="V73" s="110">
        <f t="shared" si="8"/>
        <v>0</v>
      </c>
      <c r="W73" s="110">
        <f t="shared" si="8"/>
        <v>0</v>
      </c>
      <c r="X73" s="110">
        <f t="shared" si="8"/>
        <v>0</v>
      </c>
      <c r="Y73" s="110">
        <f t="shared" si="8"/>
        <v>0</v>
      </c>
      <c r="Z73" s="110">
        <f t="shared" si="8"/>
        <v>0</v>
      </c>
      <c r="AA73" s="110">
        <f t="shared" si="8"/>
        <v>0</v>
      </c>
      <c r="AB73" s="110">
        <f t="shared" si="8"/>
        <v>0</v>
      </c>
      <c r="AC73" s="110">
        <f t="shared" si="8"/>
        <v>0</v>
      </c>
      <c r="AD73" s="110">
        <f t="shared" si="8"/>
        <v>0</v>
      </c>
      <c r="AE73" s="110">
        <f t="shared" si="8"/>
        <v>0</v>
      </c>
      <c r="AF73" s="110">
        <f t="shared" si="8"/>
        <v>0</v>
      </c>
      <c r="AG73" s="110">
        <f t="shared" si="8"/>
        <v>0</v>
      </c>
      <c r="AH73" s="110">
        <f t="shared" si="8"/>
        <v>0</v>
      </c>
      <c r="AI73" s="110">
        <f t="shared" si="8"/>
        <v>0</v>
      </c>
      <c r="AJ73" s="110">
        <f t="shared" si="8"/>
        <v>0</v>
      </c>
      <c r="AK73" s="110">
        <f t="shared" si="8"/>
        <v>0</v>
      </c>
      <c r="AL73" s="110">
        <f t="shared" si="8"/>
        <v>0</v>
      </c>
      <c r="AM73" s="110">
        <f t="shared" si="8"/>
        <v>0</v>
      </c>
      <c r="AN73" s="110">
        <f t="shared" si="8"/>
        <v>0</v>
      </c>
      <c r="AO73" s="110">
        <f t="shared" si="8"/>
        <v>0</v>
      </c>
      <c r="AP73" s="110">
        <f t="shared" si="8"/>
        <v>0</v>
      </c>
      <c r="AQ73" s="110">
        <f t="shared" si="8"/>
        <v>0</v>
      </c>
      <c r="AR73" s="110">
        <f t="shared" si="8"/>
        <v>0</v>
      </c>
      <c r="AS73" s="110">
        <f t="shared" si="8"/>
        <v>0</v>
      </c>
      <c r="AT73" s="110">
        <f t="shared" si="8"/>
        <v>0</v>
      </c>
      <c r="AU73" s="110">
        <f t="shared" si="8"/>
        <v>0</v>
      </c>
      <c r="AV73" s="110">
        <f t="shared" si="8"/>
        <v>0</v>
      </c>
      <c r="AW73" s="110">
        <f t="shared" si="8"/>
        <v>0</v>
      </c>
      <c r="AX73" s="110">
        <f t="shared" si="8"/>
        <v>0</v>
      </c>
      <c r="AY73" s="110">
        <f t="shared" si="8"/>
        <v>0</v>
      </c>
      <c r="AZ73" s="110">
        <f t="shared" si="8"/>
        <v>0</v>
      </c>
      <c r="BA73" s="110">
        <f t="shared" si="8"/>
        <v>0</v>
      </c>
      <c r="BB73" s="110">
        <f t="shared" si="8"/>
        <v>0</v>
      </c>
      <c r="BC73" s="110">
        <f t="shared" si="8"/>
        <v>0</v>
      </c>
      <c r="BD73" s="110">
        <f t="shared" si="8"/>
        <v>0</v>
      </c>
      <c r="BE73" s="110">
        <f t="shared" si="8"/>
        <v>0</v>
      </c>
      <c r="BF73" s="110">
        <f t="shared" si="8"/>
        <v>0</v>
      </c>
      <c r="BG73" s="110">
        <f t="shared" si="8"/>
        <v>0</v>
      </c>
      <c r="BH73" s="110">
        <f t="shared" si="8"/>
        <v>0</v>
      </c>
      <c r="BI73" s="110">
        <f t="shared" si="8"/>
        <v>0</v>
      </c>
      <c r="BJ73" s="110">
        <f t="shared" si="8"/>
        <v>0</v>
      </c>
      <c r="BK73" s="110">
        <f t="shared" si="2"/>
        <v>0</v>
      </c>
      <c r="BL73" s="110">
        <f t="shared" si="2"/>
        <v>0</v>
      </c>
      <c r="BM73" s="110">
        <f t="shared" si="2"/>
        <v>0</v>
      </c>
    </row>
    <row r="74" spans="3:65">
      <c r="C74" s="51" t="str">
        <v>SMS entrantes</v>
      </c>
      <c r="G74" s="51" t="str">
        <v>SMS</v>
      </c>
      <c r="N74" s="110">
        <f t="shared" ref="N74:BJ79" si="9">N32*N$48</f>
        <v>0</v>
      </c>
      <c r="O74" s="110">
        <f t="shared" si="9"/>
        <v>0</v>
      </c>
      <c r="P74" s="110">
        <f t="shared" si="9"/>
        <v>0</v>
      </c>
      <c r="Q74" s="110">
        <f t="shared" si="9"/>
        <v>0</v>
      </c>
      <c r="R74" s="110">
        <f t="shared" si="9"/>
        <v>0</v>
      </c>
      <c r="S74" s="110">
        <f t="shared" si="9"/>
        <v>0</v>
      </c>
      <c r="T74" s="110">
        <f t="shared" si="9"/>
        <v>0</v>
      </c>
      <c r="U74" s="110">
        <f t="shared" si="9"/>
        <v>0</v>
      </c>
      <c r="V74" s="110">
        <f t="shared" si="9"/>
        <v>0</v>
      </c>
      <c r="W74" s="110">
        <f t="shared" si="9"/>
        <v>0</v>
      </c>
      <c r="X74" s="110">
        <f t="shared" si="9"/>
        <v>0</v>
      </c>
      <c r="Y74" s="110">
        <f t="shared" si="9"/>
        <v>0</v>
      </c>
      <c r="Z74" s="110">
        <f t="shared" si="9"/>
        <v>0</v>
      </c>
      <c r="AA74" s="110">
        <f t="shared" si="9"/>
        <v>0</v>
      </c>
      <c r="AB74" s="110">
        <f t="shared" si="9"/>
        <v>0</v>
      </c>
      <c r="AC74" s="110">
        <f t="shared" si="9"/>
        <v>0</v>
      </c>
      <c r="AD74" s="110">
        <f t="shared" si="9"/>
        <v>0</v>
      </c>
      <c r="AE74" s="110">
        <f t="shared" si="9"/>
        <v>0</v>
      </c>
      <c r="AF74" s="110">
        <f t="shared" si="9"/>
        <v>0</v>
      </c>
      <c r="AG74" s="110">
        <f t="shared" si="9"/>
        <v>0</v>
      </c>
      <c r="AH74" s="110">
        <f t="shared" si="9"/>
        <v>0</v>
      </c>
      <c r="AI74" s="110">
        <f t="shared" si="9"/>
        <v>0</v>
      </c>
      <c r="AJ74" s="110">
        <f t="shared" si="9"/>
        <v>0</v>
      </c>
      <c r="AK74" s="110">
        <f t="shared" si="9"/>
        <v>0</v>
      </c>
      <c r="AL74" s="110">
        <f t="shared" si="9"/>
        <v>0</v>
      </c>
      <c r="AM74" s="110">
        <f t="shared" si="9"/>
        <v>0</v>
      </c>
      <c r="AN74" s="110">
        <f t="shared" si="9"/>
        <v>0</v>
      </c>
      <c r="AO74" s="110">
        <f t="shared" si="9"/>
        <v>0</v>
      </c>
      <c r="AP74" s="110">
        <f t="shared" si="9"/>
        <v>0</v>
      </c>
      <c r="AQ74" s="110">
        <f t="shared" si="9"/>
        <v>0</v>
      </c>
      <c r="AR74" s="110">
        <f t="shared" si="9"/>
        <v>0</v>
      </c>
      <c r="AS74" s="110">
        <f t="shared" si="9"/>
        <v>0</v>
      </c>
      <c r="AT74" s="110">
        <f t="shared" si="9"/>
        <v>0</v>
      </c>
      <c r="AU74" s="110">
        <f t="shared" si="9"/>
        <v>0</v>
      </c>
      <c r="AV74" s="110">
        <f t="shared" si="9"/>
        <v>0</v>
      </c>
      <c r="AW74" s="110">
        <f t="shared" si="9"/>
        <v>0</v>
      </c>
      <c r="AX74" s="110">
        <f t="shared" si="9"/>
        <v>0</v>
      </c>
      <c r="AY74" s="110">
        <f t="shared" si="9"/>
        <v>0</v>
      </c>
      <c r="AZ74" s="110">
        <f t="shared" si="9"/>
        <v>0</v>
      </c>
      <c r="BA74" s="110">
        <f t="shared" si="9"/>
        <v>0</v>
      </c>
      <c r="BB74" s="110">
        <f t="shared" si="9"/>
        <v>0</v>
      </c>
      <c r="BC74" s="110">
        <f t="shared" si="9"/>
        <v>0</v>
      </c>
      <c r="BD74" s="110">
        <f t="shared" si="9"/>
        <v>0</v>
      </c>
      <c r="BE74" s="110">
        <f t="shared" si="9"/>
        <v>0</v>
      </c>
      <c r="BF74" s="110">
        <f t="shared" si="9"/>
        <v>0</v>
      </c>
      <c r="BG74" s="110">
        <f t="shared" si="9"/>
        <v>0</v>
      </c>
      <c r="BH74" s="110">
        <f t="shared" si="9"/>
        <v>0</v>
      </c>
      <c r="BI74" s="110">
        <f t="shared" si="9"/>
        <v>0</v>
      </c>
      <c r="BJ74" s="110">
        <f t="shared" si="9"/>
        <v>0</v>
      </c>
      <c r="BK74" s="110">
        <f t="shared" si="2"/>
        <v>0</v>
      </c>
      <c r="BL74" s="110">
        <f t="shared" si="2"/>
        <v>0</v>
      </c>
      <c r="BM74" s="110">
        <f t="shared" si="2"/>
        <v>0</v>
      </c>
    </row>
    <row r="75" spans="3:65">
      <c r="C75" s="51" t="str">
        <v>Fixed Service21</v>
      </c>
      <c r="G75" s="51" t="str">
        <v>Fixed Unit21</v>
      </c>
      <c r="N75" s="110">
        <f t="shared" si="9"/>
        <v>0</v>
      </c>
      <c r="O75" s="110">
        <f t="shared" si="9"/>
        <v>0</v>
      </c>
      <c r="P75" s="110">
        <f t="shared" si="9"/>
        <v>0</v>
      </c>
      <c r="Q75" s="110">
        <f t="shared" si="9"/>
        <v>0</v>
      </c>
      <c r="R75" s="110">
        <f t="shared" si="9"/>
        <v>0</v>
      </c>
      <c r="S75" s="110">
        <f t="shared" si="9"/>
        <v>0</v>
      </c>
      <c r="T75" s="110">
        <f t="shared" si="9"/>
        <v>0</v>
      </c>
      <c r="U75" s="110">
        <f t="shared" si="9"/>
        <v>0</v>
      </c>
      <c r="V75" s="110">
        <f t="shared" si="9"/>
        <v>0</v>
      </c>
      <c r="W75" s="110">
        <f t="shared" si="9"/>
        <v>0</v>
      </c>
      <c r="X75" s="110">
        <f t="shared" si="9"/>
        <v>0</v>
      </c>
      <c r="Y75" s="110">
        <f t="shared" si="9"/>
        <v>0</v>
      </c>
      <c r="Z75" s="110">
        <f t="shared" si="9"/>
        <v>0</v>
      </c>
      <c r="AA75" s="110">
        <f t="shared" si="9"/>
        <v>0</v>
      </c>
      <c r="AB75" s="110">
        <f t="shared" si="9"/>
        <v>0</v>
      </c>
      <c r="AC75" s="110">
        <f t="shared" si="9"/>
        <v>0</v>
      </c>
      <c r="AD75" s="110">
        <f t="shared" si="9"/>
        <v>0</v>
      </c>
      <c r="AE75" s="110">
        <f t="shared" si="9"/>
        <v>0</v>
      </c>
      <c r="AF75" s="110">
        <f t="shared" si="9"/>
        <v>0</v>
      </c>
      <c r="AG75" s="110">
        <f t="shared" si="9"/>
        <v>0</v>
      </c>
      <c r="AH75" s="110">
        <f t="shared" si="9"/>
        <v>0</v>
      </c>
      <c r="AI75" s="110">
        <f t="shared" si="9"/>
        <v>0</v>
      </c>
      <c r="AJ75" s="110">
        <f t="shared" si="9"/>
        <v>0</v>
      </c>
      <c r="AK75" s="110">
        <f t="shared" si="9"/>
        <v>0</v>
      </c>
      <c r="AL75" s="110">
        <f t="shared" si="9"/>
        <v>0</v>
      </c>
      <c r="AM75" s="110">
        <f t="shared" si="9"/>
        <v>0</v>
      </c>
      <c r="AN75" s="110">
        <f t="shared" si="9"/>
        <v>0</v>
      </c>
      <c r="AO75" s="110">
        <f t="shared" si="9"/>
        <v>0</v>
      </c>
      <c r="AP75" s="110">
        <f t="shared" si="9"/>
        <v>0</v>
      </c>
      <c r="AQ75" s="110">
        <f t="shared" si="9"/>
        <v>0</v>
      </c>
      <c r="AR75" s="110">
        <f t="shared" si="9"/>
        <v>0</v>
      </c>
      <c r="AS75" s="110">
        <f t="shared" si="9"/>
        <v>0</v>
      </c>
      <c r="AT75" s="110">
        <f t="shared" si="9"/>
        <v>0</v>
      </c>
      <c r="AU75" s="110">
        <f t="shared" si="9"/>
        <v>0</v>
      </c>
      <c r="AV75" s="110">
        <f t="shared" si="9"/>
        <v>0</v>
      </c>
      <c r="AW75" s="110">
        <f t="shared" si="9"/>
        <v>0</v>
      </c>
      <c r="AX75" s="110">
        <f t="shared" si="9"/>
        <v>0</v>
      </c>
      <c r="AY75" s="110">
        <f t="shared" si="9"/>
        <v>0</v>
      </c>
      <c r="AZ75" s="110">
        <f t="shared" si="9"/>
        <v>0</v>
      </c>
      <c r="BA75" s="110">
        <f t="shared" si="9"/>
        <v>0</v>
      </c>
      <c r="BB75" s="110">
        <f t="shared" si="9"/>
        <v>0</v>
      </c>
      <c r="BC75" s="110">
        <f t="shared" si="9"/>
        <v>0</v>
      </c>
      <c r="BD75" s="110">
        <f t="shared" si="9"/>
        <v>0</v>
      </c>
      <c r="BE75" s="110">
        <f t="shared" si="9"/>
        <v>0</v>
      </c>
      <c r="BF75" s="110">
        <f t="shared" si="9"/>
        <v>0</v>
      </c>
      <c r="BG75" s="110">
        <f t="shared" si="9"/>
        <v>0</v>
      </c>
      <c r="BH75" s="110">
        <f t="shared" si="9"/>
        <v>0</v>
      </c>
      <c r="BI75" s="110">
        <f t="shared" si="9"/>
        <v>0</v>
      </c>
      <c r="BJ75" s="110">
        <f t="shared" si="9"/>
        <v>0</v>
      </c>
      <c r="BK75" s="110">
        <f t="shared" si="2"/>
        <v>0</v>
      </c>
      <c r="BL75" s="110">
        <f t="shared" si="2"/>
        <v>0</v>
      </c>
      <c r="BM75" s="110">
        <f t="shared" si="2"/>
        <v>0</v>
      </c>
    </row>
    <row r="76" spans="3:65">
      <c r="C76" s="51" t="str">
        <v>Enlaces dedicados</v>
      </c>
      <c r="G76" s="51" t="str">
        <v>Mbps</v>
      </c>
      <c r="N76" s="110">
        <f t="shared" si="9"/>
        <v>0</v>
      </c>
      <c r="O76" s="110">
        <f t="shared" si="9"/>
        <v>0</v>
      </c>
      <c r="P76" s="110">
        <f t="shared" si="9"/>
        <v>0</v>
      </c>
      <c r="Q76" s="110">
        <f t="shared" si="9"/>
        <v>0</v>
      </c>
      <c r="R76" s="110">
        <f t="shared" si="9"/>
        <v>14504.348360880002</v>
      </c>
      <c r="S76" s="110">
        <f t="shared" si="9"/>
        <v>32703.115854583441</v>
      </c>
      <c r="T76" s="110">
        <f t="shared" si="9"/>
        <v>56241.104015597994</v>
      </c>
      <c r="U76" s="110">
        <f t="shared" si="9"/>
        <v>83973.755966717305</v>
      </c>
      <c r="V76" s="110">
        <f t="shared" si="9"/>
        <v>121507.63212576692</v>
      </c>
      <c r="W76" s="110">
        <f t="shared" si="9"/>
        <v>149136.17029834451</v>
      </c>
      <c r="X76" s="110">
        <f t="shared" si="9"/>
        <v>163302.42791813865</v>
      </c>
      <c r="Y76" s="110">
        <f t="shared" si="9"/>
        <v>168849.03786990562</v>
      </c>
      <c r="Z76" s="110">
        <f t="shared" si="9"/>
        <v>173500.57561029258</v>
      </c>
      <c r="AA76" s="110">
        <f t="shared" si="9"/>
        <v>178081.83589607486</v>
      </c>
      <c r="AB76" s="110">
        <f t="shared" si="9"/>
        <v>182555.43291471357</v>
      </c>
      <c r="AC76" s="110">
        <f t="shared" si="9"/>
        <v>187107.49602386772</v>
      </c>
      <c r="AD76" s="110">
        <f t="shared" si="9"/>
        <v>191780.41879333489</v>
      </c>
      <c r="AE76" s="110">
        <f t="shared" si="9"/>
        <v>192098.9082186585</v>
      </c>
      <c r="AF76" s="110">
        <f t="shared" si="9"/>
        <v>192566.89268035858</v>
      </c>
      <c r="AG76" s="110">
        <f t="shared" si="9"/>
        <v>192657.88965902245</v>
      </c>
      <c r="AH76" s="110">
        <f t="shared" si="9"/>
        <v>192683.88879578357</v>
      </c>
      <c r="AI76" s="110">
        <f t="shared" si="9"/>
        <v>192865.88275311139</v>
      </c>
      <c r="AJ76" s="110">
        <f t="shared" si="9"/>
        <v>192891.88188987246</v>
      </c>
      <c r="AK76" s="110">
        <f t="shared" si="9"/>
        <v>192930.88059501417</v>
      </c>
      <c r="AL76" s="110">
        <f t="shared" si="9"/>
        <v>192969.87930015582</v>
      </c>
      <c r="AM76" s="110">
        <f t="shared" si="9"/>
        <v>192995.87843691694</v>
      </c>
      <c r="AN76" s="110">
        <f t="shared" si="9"/>
        <v>193171.37261005444</v>
      </c>
      <c r="AO76" s="110">
        <f t="shared" si="9"/>
        <v>193210.37131519613</v>
      </c>
      <c r="AP76" s="110">
        <f t="shared" si="9"/>
        <v>193236.37045195722</v>
      </c>
      <c r="AQ76" s="110">
        <f t="shared" si="9"/>
        <v>193281.8689412892</v>
      </c>
      <c r="AR76" s="110">
        <f t="shared" si="9"/>
        <v>193307.86807805029</v>
      </c>
      <c r="AS76" s="110">
        <f t="shared" si="9"/>
        <v>193346.86678319197</v>
      </c>
      <c r="AT76" s="110">
        <f t="shared" si="9"/>
        <v>193509.36138794894</v>
      </c>
      <c r="AU76" s="110">
        <f t="shared" si="9"/>
        <v>193535.36052471003</v>
      </c>
      <c r="AV76" s="110">
        <f t="shared" si="9"/>
        <v>193561.35966147116</v>
      </c>
      <c r="AW76" s="110">
        <f t="shared" si="9"/>
        <v>193587.35879823225</v>
      </c>
      <c r="AX76" s="110">
        <f t="shared" si="9"/>
        <v>193606.85815080311</v>
      </c>
      <c r="AY76" s="110">
        <f t="shared" si="9"/>
        <v>193639.35707175449</v>
      </c>
      <c r="AZ76" s="110">
        <f t="shared" si="9"/>
        <v>193847.35016584341</v>
      </c>
      <c r="BA76" s="110">
        <f t="shared" si="9"/>
        <v>193866.84951841421</v>
      </c>
      <c r="BB76" s="110">
        <f t="shared" si="9"/>
        <v>193892.84865517536</v>
      </c>
      <c r="BC76" s="110">
        <f t="shared" si="9"/>
        <v>193912.34800774619</v>
      </c>
      <c r="BD76" s="110">
        <f t="shared" si="9"/>
        <v>193918.84779193648</v>
      </c>
      <c r="BE76" s="110">
        <f t="shared" si="9"/>
        <v>193944.84692869757</v>
      </c>
      <c r="BF76" s="110">
        <f t="shared" si="9"/>
        <v>193964.3462812684</v>
      </c>
      <c r="BG76" s="110">
        <f t="shared" si="9"/>
        <v>193970.8460654587</v>
      </c>
      <c r="BH76" s="110">
        <f t="shared" si="9"/>
        <v>193970.8460654587</v>
      </c>
      <c r="BI76" s="110">
        <f t="shared" si="9"/>
        <v>193983.84563383926</v>
      </c>
      <c r="BJ76" s="110">
        <f t="shared" si="9"/>
        <v>193990.34541802952</v>
      </c>
      <c r="BK76" s="110">
        <f t="shared" si="2"/>
        <v>194009.84477060035</v>
      </c>
      <c r="BL76" s="110">
        <f t="shared" si="2"/>
        <v>194009.84477060035</v>
      </c>
      <c r="BM76" s="110">
        <f t="shared" si="2"/>
        <v>194152.84002278646</v>
      </c>
    </row>
    <row r="77" spans="3:65">
      <c r="C77" s="51" t="str">
        <v>xDSL propio (líneas)</v>
      </c>
      <c r="G77" s="51" t="str">
        <v># lineas</v>
      </c>
      <c r="N77" s="110">
        <f t="shared" si="9"/>
        <v>0</v>
      </c>
      <c r="O77" s="110">
        <f t="shared" si="9"/>
        <v>0</v>
      </c>
      <c r="P77" s="110">
        <f t="shared" si="9"/>
        <v>0</v>
      </c>
      <c r="Q77" s="110">
        <f t="shared" si="9"/>
        <v>0</v>
      </c>
      <c r="R77" s="110">
        <f t="shared" si="9"/>
        <v>751931.71199999994</v>
      </c>
      <c r="S77" s="110">
        <f t="shared" si="9"/>
        <v>1694917.872</v>
      </c>
      <c r="T77" s="110">
        <f t="shared" si="9"/>
        <v>2686231.2419999996</v>
      </c>
      <c r="U77" s="110">
        <f t="shared" si="9"/>
        <v>3742725.3720488371</v>
      </c>
      <c r="V77" s="110">
        <f t="shared" si="9"/>
        <v>4913395.1775915697</v>
      </c>
      <c r="W77" s="110">
        <f t="shared" si="9"/>
        <v>5138152.5525305234</v>
      </c>
      <c r="X77" s="110">
        <f t="shared" si="9"/>
        <v>5420882.4481654596</v>
      </c>
      <c r="Y77" s="110">
        <f t="shared" si="9"/>
        <v>5754640.1123599699</v>
      </c>
      <c r="Z77" s="110">
        <f t="shared" si="9"/>
        <v>6074853.5428562323</v>
      </c>
      <c r="AA77" s="110">
        <f t="shared" si="9"/>
        <v>6382414.7662896458</v>
      </c>
      <c r="AB77" s="110">
        <f t="shared" si="9"/>
        <v>6678032.8323266925</v>
      </c>
      <c r="AC77" s="110">
        <f t="shared" si="9"/>
        <v>6961561.2725349646</v>
      </c>
      <c r="AD77" s="110">
        <f t="shared" si="9"/>
        <v>7232713.2599033937</v>
      </c>
      <c r="AE77" s="110">
        <f t="shared" si="9"/>
        <v>7492095.3092930149</v>
      </c>
      <c r="AF77" s="110">
        <f t="shared" si="9"/>
        <v>7675259.6584850904</v>
      </c>
      <c r="AG77" s="110">
        <f t="shared" si="9"/>
        <v>7786859.6472125016</v>
      </c>
      <c r="AH77" s="110">
        <f t="shared" si="9"/>
        <v>7895765.1807787176</v>
      </c>
      <c r="AI77" s="110">
        <f t="shared" si="9"/>
        <v>8000838.0855683628</v>
      </c>
      <c r="AJ77" s="110">
        <f t="shared" si="9"/>
        <v>8102051.5451165996</v>
      </c>
      <c r="AK77" s="110">
        <f t="shared" si="9"/>
        <v>8200147.1545872428</v>
      </c>
      <c r="AL77" s="110">
        <f t="shared" si="9"/>
        <v>8296579.3801677404</v>
      </c>
      <c r="AM77" s="110">
        <f t="shared" si="9"/>
        <v>8391875.2307981886</v>
      </c>
      <c r="AN77" s="110">
        <f t="shared" si="9"/>
        <v>8484361.3481716402</v>
      </c>
      <c r="AO77" s="110">
        <f t="shared" si="9"/>
        <v>8573011.0214178339</v>
      </c>
      <c r="AP77" s="110">
        <f t="shared" si="9"/>
        <v>8658253.6955092587</v>
      </c>
      <c r="AQ77" s="110">
        <f t="shared" si="9"/>
        <v>8740422.6685810555</v>
      </c>
      <c r="AR77" s="110">
        <f t="shared" si="9"/>
        <v>8819347.8850025404</v>
      </c>
      <c r="AS77" s="110">
        <f t="shared" si="9"/>
        <v>8894647.8642098773</v>
      </c>
      <c r="AT77" s="110">
        <f t="shared" si="9"/>
        <v>8966260.8520269226</v>
      </c>
      <c r="AU77" s="110">
        <f t="shared" si="9"/>
        <v>9034433.8651582506</v>
      </c>
      <c r="AV77" s="110">
        <f t="shared" si="9"/>
        <v>9099342.7912705988</v>
      </c>
      <c r="AW77" s="110">
        <f t="shared" si="9"/>
        <v>9160769.0107695162</v>
      </c>
      <c r="AX77" s="110">
        <f t="shared" si="9"/>
        <v>9218341.835083114</v>
      </c>
      <c r="AY77" s="110">
        <f t="shared" si="9"/>
        <v>9271969.1507447753</v>
      </c>
      <c r="AZ77" s="110">
        <f t="shared" si="9"/>
        <v>9321842.760884108</v>
      </c>
      <c r="BA77" s="110">
        <f t="shared" si="9"/>
        <v>9368131.9035566486</v>
      </c>
      <c r="BB77" s="110">
        <f t="shared" si="9"/>
        <v>9410698.3540574573</v>
      </c>
      <c r="BC77" s="110">
        <f t="shared" si="9"/>
        <v>9449269.260307299</v>
      </c>
      <c r="BD77" s="110">
        <f t="shared" si="9"/>
        <v>9483793.1150718778</v>
      </c>
      <c r="BE77" s="110">
        <f t="shared" si="9"/>
        <v>9514459.6502904333</v>
      </c>
      <c r="BF77" s="110">
        <f t="shared" si="9"/>
        <v>9535617.8410482742</v>
      </c>
      <c r="BG77" s="110">
        <f t="shared" si="9"/>
        <v>9549138.666928418</v>
      </c>
      <c r="BH77" s="110">
        <f t="shared" si="9"/>
        <v>9562678.6643751562</v>
      </c>
      <c r="BI77" s="110">
        <f t="shared" si="9"/>
        <v>9576237.8605724052</v>
      </c>
      <c r="BJ77" s="110">
        <f t="shared" si="9"/>
        <v>9589816.2827426251</v>
      </c>
      <c r="BK77" s="110">
        <f t="shared" si="2"/>
        <v>9596610.3037261944</v>
      </c>
      <c r="BL77" s="110">
        <f t="shared" si="2"/>
        <v>9610217.6125675458</v>
      </c>
      <c r="BM77" s="110">
        <f t="shared" si="2"/>
        <v>9623844.2156021651</v>
      </c>
    </row>
    <row r="78" spans="3:65">
      <c r="C78" s="51" t="str">
        <v>xDSL propio (contendido)</v>
      </c>
      <c r="G78" s="51" t="str">
        <v>Mbps</v>
      </c>
      <c r="N78" s="110">
        <f t="shared" si="9"/>
        <v>0</v>
      </c>
      <c r="O78" s="110">
        <f t="shared" si="9"/>
        <v>0</v>
      </c>
      <c r="P78" s="110">
        <f t="shared" si="9"/>
        <v>0</v>
      </c>
      <c r="Q78" s="110">
        <f t="shared" si="9"/>
        <v>0</v>
      </c>
      <c r="R78" s="110">
        <f t="shared" si="9"/>
        <v>39594.902039999994</v>
      </c>
      <c r="S78" s="110">
        <f t="shared" si="9"/>
        <v>99461.284704000005</v>
      </c>
      <c r="T78" s="110">
        <f t="shared" si="9"/>
        <v>170214.48864</v>
      </c>
      <c r="U78" s="110">
        <f t="shared" si="9"/>
        <v>247835.35353599998</v>
      </c>
      <c r="V78" s="110">
        <f t="shared" si="9"/>
        <v>343272.67904372967</v>
      </c>
      <c r="W78" s="110">
        <f t="shared" si="9"/>
        <v>376933.03987957851</v>
      </c>
      <c r="X78" s="110">
        <f t="shared" si="9"/>
        <v>401665.63985999994</v>
      </c>
      <c r="Y78" s="110">
        <f t="shared" si="9"/>
        <v>436283.96220350161</v>
      </c>
      <c r="Z78" s="110">
        <f t="shared" si="9"/>
        <v>471020.87720602338</v>
      </c>
      <c r="AA78" s="110">
        <f t="shared" si="9"/>
        <v>505901.23156148486</v>
      </c>
      <c r="AB78" s="110">
        <f t="shared" si="9"/>
        <v>540985.98703537742</v>
      </c>
      <c r="AC78" s="110">
        <f t="shared" si="9"/>
        <v>576276.73478053289</v>
      </c>
      <c r="AD78" s="110">
        <f t="shared" si="9"/>
        <v>611694.57925733645</v>
      </c>
      <c r="AE78" s="110">
        <f t="shared" si="9"/>
        <v>647212.98031731055</v>
      </c>
      <c r="AF78" s="110">
        <f t="shared" si="9"/>
        <v>682904.8742082672</v>
      </c>
      <c r="AG78" s="110">
        <f t="shared" si="9"/>
        <v>692991.99280705547</v>
      </c>
      <c r="AH78" s="110">
        <f t="shared" si="9"/>
        <v>702910.72178623662</v>
      </c>
      <c r="AI78" s="110">
        <f t="shared" si="9"/>
        <v>712514.82188408042</v>
      </c>
      <c r="AJ78" s="110">
        <f t="shared" si="9"/>
        <v>721746.49893788644</v>
      </c>
      <c r="AK78" s="110">
        <f t="shared" si="9"/>
        <v>730658.73988667817</v>
      </c>
      <c r="AL78" s="110">
        <f t="shared" si="9"/>
        <v>739331.49902181281</v>
      </c>
      <c r="AM78" s="110">
        <f t="shared" si="9"/>
        <v>747945.55531172268</v>
      </c>
      <c r="AN78" s="110">
        <f t="shared" si="9"/>
        <v>756414.60345816112</v>
      </c>
      <c r="AO78" s="110">
        <f t="shared" si="9"/>
        <v>764524.97604778432</v>
      </c>
      <c r="AP78" s="110">
        <f t="shared" si="9"/>
        <v>772306.28831425926</v>
      </c>
      <c r="AQ78" s="110">
        <f t="shared" si="9"/>
        <v>779805.90899820742</v>
      </c>
      <c r="AR78" s="110">
        <f t="shared" si="9"/>
        <v>787036.21767767426</v>
      </c>
      <c r="AS78" s="110">
        <f t="shared" si="9"/>
        <v>793954.34994154109</v>
      </c>
      <c r="AT78" s="110">
        <f t="shared" si="9"/>
        <v>800534.78451288969</v>
      </c>
      <c r="AU78" s="110">
        <f t="shared" si="9"/>
        <v>806791.97237508988</v>
      </c>
      <c r="AV78" s="110">
        <f t="shared" si="9"/>
        <v>812755.74371896579</v>
      </c>
      <c r="AW78" s="110">
        <f t="shared" si="9"/>
        <v>818427.79866020789</v>
      </c>
      <c r="AX78" s="110">
        <f t="shared" si="9"/>
        <v>823767.24648522364</v>
      </c>
      <c r="AY78" s="110">
        <f t="shared" si="9"/>
        <v>828748.52683397511</v>
      </c>
      <c r="AZ78" s="110">
        <f t="shared" si="9"/>
        <v>833380.68744858587</v>
      </c>
      <c r="BA78" s="110">
        <f t="shared" si="9"/>
        <v>837689.06396115734</v>
      </c>
      <c r="BB78" s="110">
        <f t="shared" si="9"/>
        <v>841678.65901096351</v>
      </c>
      <c r="BC78" s="110">
        <f t="shared" si="9"/>
        <v>845319.69126107928</v>
      </c>
      <c r="BD78" s="110">
        <f t="shared" si="9"/>
        <v>848593.02952459548</v>
      </c>
      <c r="BE78" s="110">
        <f t="shared" si="9"/>
        <v>851508.57160148094</v>
      </c>
      <c r="BF78" s="110">
        <f t="shared" si="9"/>
        <v>854090.43177635875</v>
      </c>
      <c r="BG78" s="110">
        <f t="shared" si="9"/>
        <v>855301.47108250984</v>
      </c>
      <c r="BH78" s="110">
        <f t="shared" si="9"/>
        <v>856514.22755600768</v>
      </c>
      <c r="BI78" s="110">
        <f t="shared" si="9"/>
        <v>857728.70363167417</v>
      </c>
      <c r="BJ78" s="110">
        <f t="shared" si="9"/>
        <v>858944.90174778143</v>
      </c>
      <c r="BK78" s="110">
        <f t="shared" si="2"/>
        <v>860162.82434606063</v>
      </c>
      <c r="BL78" s="110">
        <f t="shared" si="2"/>
        <v>861382.47387170454</v>
      </c>
      <c r="BM78" s="110">
        <f t="shared" si="2"/>
        <v>862603.85277337243</v>
      </c>
    </row>
    <row r="79" spans="3:65">
      <c r="C79" s="51" t="str">
        <v>xDSL ajeno (líneas)</v>
      </c>
      <c r="G79" s="51" t="str">
        <v># lineas</v>
      </c>
      <c r="N79" s="110">
        <f t="shared" si="9"/>
        <v>0</v>
      </c>
      <c r="O79" s="110">
        <f t="shared" si="9"/>
        <v>0</v>
      </c>
      <c r="P79" s="110">
        <f t="shared" si="9"/>
        <v>0</v>
      </c>
      <c r="Q79" s="110">
        <f t="shared" si="9"/>
        <v>0</v>
      </c>
      <c r="R79" s="110">
        <f t="shared" ref="R79:BJ79" si="10">R37*R$48</f>
        <v>0</v>
      </c>
      <c r="S79" s="110">
        <f t="shared" si="10"/>
        <v>0</v>
      </c>
      <c r="T79" s="110">
        <f t="shared" si="10"/>
        <v>0</v>
      </c>
      <c r="U79" s="110">
        <f t="shared" si="10"/>
        <v>0</v>
      </c>
      <c r="V79" s="110">
        <f t="shared" si="10"/>
        <v>0</v>
      </c>
      <c r="W79" s="110">
        <f t="shared" si="10"/>
        <v>0</v>
      </c>
      <c r="X79" s="110">
        <f t="shared" si="10"/>
        <v>0</v>
      </c>
      <c r="Y79" s="110">
        <f t="shared" si="10"/>
        <v>0</v>
      </c>
      <c r="Z79" s="110">
        <f t="shared" si="10"/>
        <v>0</v>
      </c>
      <c r="AA79" s="110">
        <f t="shared" si="10"/>
        <v>0</v>
      </c>
      <c r="AB79" s="110">
        <f t="shared" si="10"/>
        <v>0</v>
      </c>
      <c r="AC79" s="110">
        <f t="shared" si="10"/>
        <v>0</v>
      </c>
      <c r="AD79" s="110">
        <f t="shared" si="10"/>
        <v>0</v>
      </c>
      <c r="AE79" s="110">
        <f t="shared" si="10"/>
        <v>0</v>
      </c>
      <c r="AF79" s="110">
        <f t="shared" si="10"/>
        <v>0</v>
      </c>
      <c r="AG79" s="110">
        <f t="shared" si="10"/>
        <v>0</v>
      </c>
      <c r="AH79" s="110">
        <f t="shared" si="10"/>
        <v>0</v>
      </c>
      <c r="AI79" s="110">
        <f t="shared" si="10"/>
        <v>0</v>
      </c>
      <c r="AJ79" s="110">
        <f t="shared" si="10"/>
        <v>0</v>
      </c>
      <c r="AK79" s="110">
        <f t="shared" si="10"/>
        <v>0</v>
      </c>
      <c r="AL79" s="110">
        <f t="shared" si="10"/>
        <v>0</v>
      </c>
      <c r="AM79" s="110">
        <f t="shared" si="10"/>
        <v>0</v>
      </c>
      <c r="AN79" s="110">
        <f t="shared" si="10"/>
        <v>0</v>
      </c>
      <c r="AO79" s="110">
        <f t="shared" si="10"/>
        <v>0</v>
      </c>
      <c r="AP79" s="110">
        <f t="shared" si="10"/>
        <v>0</v>
      </c>
      <c r="AQ79" s="110">
        <f t="shared" si="10"/>
        <v>0</v>
      </c>
      <c r="AR79" s="110">
        <f t="shared" si="10"/>
        <v>0</v>
      </c>
      <c r="AS79" s="110">
        <f t="shared" si="10"/>
        <v>0</v>
      </c>
      <c r="AT79" s="110">
        <f t="shared" si="10"/>
        <v>0</v>
      </c>
      <c r="AU79" s="110">
        <f t="shared" si="10"/>
        <v>0</v>
      </c>
      <c r="AV79" s="110">
        <f t="shared" si="10"/>
        <v>0</v>
      </c>
      <c r="AW79" s="110">
        <f t="shared" si="10"/>
        <v>0</v>
      </c>
      <c r="AX79" s="110">
        <f t="shared" si="10"/>
        <v>0</v>
      </c>
      <c r="AY79" s="110">
        <f t="shared" si="10"/>
        <v>0</v>
      </c>
      <c r="AZ79" s="110">
        <f t="shared" si="10"/>
        <v>0</v>
      </c>
      <c r="BA79" s="110">
        <f t="shared" si="10"/>
        <v>0</v>
      </c>
      <c r="BB79" s="110">
        <f t="shared" si="10"/>
        <v>0</v>
      </c>
      <c r="BC79" s="110">
        <f t="shared" si="10"/>
        <v>0</v>
      </c>
      <c r="BD79" s="110">
        <f t="shared" si="10"/>
        <v>0</v>
      </c>
      <c r="BE79" s="110">
        <f t="shared" si="10"/>
        <v>0</v>
      </c>
      <c r="BF79" s="110">
        <f t="shared" si="10"/>
        <v>0</v>
      </c>
      <c r="BG79" s="110">
        <f t="shared" si="10"/>
        <v>0</v>
      </c>
      <c r="BH79" s="110">
        <f t="shared" si="10"/>
        <v>0</v>
      </c>
      <c r="BI79" s="110">
        <f t="shared" si="10"/>
        <v>0</v>
      </c>
      <c r="BJ79" s="110">
        <f t="shared" si="10"/>
        <v>0</v>
      </c>
      <c r="BK79" s="110">
        <f t="shared" si="2"/>
        <v>0</v>
      </c>
      <c r="BL79" s="110">
        <f t="shared" si="2"/>
        <v>0</v>
      </c>
      <c r="BM79" s="110">
        <f t="shared" si="2"/>
        <v>0</v>
      </c>
    </row>
    <row r="80" spans="3:65">
      <c r="C80" s="51" t="str">
        <v>xDSL ajeno (bitstream)</v>
      </c>
      <c r="G80" s="51" t="str">
        <v>Mbps</v>
      </c>
      <c r="N80" s="110">
        <f t="shared" ref="N80:BJ84" si="11">N38*N$48</f>
        <v>0</v>
      </c>
      <c r="O80" s="110">
        <f t="shared" si="11"/>
        <v>0</v>
      </c>
      <c r="P80" s="110">
        <f t="shared" si="11"/>
        <v>0</v>
      </c>
      <c r="Q80" s="110">
        <f t="shared" si="11"/>
        <v>0</v>
      </c>
      <c r="R80" s="110">
        <f t="shared" si="11"/>
        <v>0</v>
      </c>
      <c r="S80" s="110">
        <f t="shared" si="11"/>
        <v>0</v>
      </c>
      <c r="T80" s="110">
        <f t="shared" si="11"/>
        <v>0</v>
      </c>
      <c r="U80" s="110">
        <f t="shared" si="11"/>
        <v>0</v>
      </c>
      <c r="V80" s="110">
        <f t="shared" si="11"/>
        <v>0</v>
      </c>
      <c r="W80" s="110">
        <f t="shared" si="11"/>
        <v>0</v>
      </c>
      <c r="X80" s="110">
        <f t="shared" si="11"/>
        <v>0</v>
      </c>
      <c r="Y80" s="110">
        <f t="shared" si="11"/>
        <v>0</v>
      </c>
      <c r="Z80" s="110">
        <f t="shared" si="11"/>
        <v>0</v>
      </c>
      <c r="AA80" s="110">
        <f t="shared" si="11"/>
        <v>0</v>
      </c>
      <c r="AB80" s="110">
        <f t="shared" si="11"/>
        <v>0</v>
      </c>
      <c r="AC80" s="110">
        <f t="shared" si="11"/>
        <v>0</v>
      </c>
      <c r="AD80" s="110">
        <f t="shared" si="11"/>
        <v>0</v>
      </c>
      <c r="AE80" s="110">
        <f t="shared" si="11"/>
        <v>0</v>
      </c>
      <c r="AF80" s="110">
        <f t="shared" si="11"/>
        <v>0</v>
      </c>
      <c r="AG80" s="110">
        <f t="shared" si="11"/>
        <v>0</v>
      </c>
      <c r="AH80" s="110">
        <f t="shared" si="11"/>
        <v>0</v>
      </c>
      <c r="AI80" s="110">
        <f t="shared" si="11"/>
        <v>0</v>
      </c>
      <c r="AJ80" s="110">
        <f t="shared" si="11"/>
        <v>0</v>
      </c>
      <c r="AK80" s="110">
        <f t="shared" si="11"/>
        <v>0</v>
      </c>
      <c r="AL80" s="110">
        <f t="shared" si="11"/>
        <v>0</v>
      </c>
      <c r="AM80" s="110">
        <f t="shared" si="11"/>
        <v>0</v>
      </c>
      <c r="AN80" s="110">
        <f t="shared" si="11"/>
        <v>0</v>
      </c>
      <c r="AO80" s="110">
        <f t="shared" si="11"/>
        <v>0</v>
      </c>
      <c r="AP80" s="110">
        <f t="shared" si="11"/>
        <v>0</v>
      </c>
      <c r="AQ80" s="110">
        <f t="shared" si="11"/>
        <v>0</v>
      </c>
      <c r="AR80" s="110">
        <f t="shared" si="11"/>
        <v>0</v>
      </c>
      <c r="AS80" s="110">
        <f t="shared" si="11"/>
        <v>0</v>
      </c>
      <c r="AT80" s="110">
        <f t="shared" si="11"/>
        <v>0</v>
      </c>
      <c r="AU80" s="110">
        <f t="shared" si="11"/>
        <v>0</v>
      </c>
      <c r="AV80" s="110">
        <f t="shared" si="11"/>
        <v>0</v>
      </c>
      <c r="AW80" s="110">
        <f t="shared" si="11"/>
        <v>0</v>
      </c>
      <c r="AX80" s="110">
        <f t="shared" si="11"/>
        <v>0</v>
      </c>
      <c r="AY80" s="110">
        <f t="shared" si="11"/>
        <v>0</v>
      </c>
      <c r="AZ80" s="110">
        <f t="shared" si="11"/>
        <v>0</v>
      </c>
      <c r="BA80" s="110">
        <f t="shared" si="11"/>
        <v>0</v>
      </c>
      <c r="BB80" s="110">
        <f t="shared" si="11"/>
        <v>0</v>
      </c>
      <c r="BC80" s="110">
        <f t="shared" si="11"/>
        <v>0</v>
      </c>
      <c r="BD80" s="110">
        <f t="shared" si="11"/>
        <v>0</v>
      </c>
      <c r="BE80" s="110">
        <f t="shared" si="11"/>
        <v>0</v>
      </c>
      <c r="BF80" s="110">
        <f t="shared" si="11"/>
        <v>0</v>
      </c>
      <c r="BG80" s="110">
        <f t="shared" si="11"/>
        <v>0</v>
      </c>
      <c r="BH80" s="110">
        <f t="shared" si="11"/>
        <v>0</v>
      </c>
      <c r="BI80" s="110">
        <f t="shared" si="11"/>
        <v>0</v>
      </c>
      <c r="BJ80" s="110">
        <f t="shared" si="11"/>
        <v>0</v>
      </c>
      <c r="BK80" s="110">
        <f t="shared" si="2"/>
        <v>0</v>
      </c>
      <c r="BL80" s="110">
        <f t="shared" si="2"/>
        <v>0</v>
      </c>
      <c r="BM80" s="110">
        <f t="shared" si="2"/>
        <v>0</v>
      </c>
    </row>
    <row r="81" spans="1:72">
      <c r="C81" s="51" t="str">
        <v>Fixed Service27</v>
      </c>
      <c r="G81" s="51" t="str">
        <v>Fixed Unit27</v>
      </c>
      <c r="N81" s="110">
        <f t="shared" si="11"/>
        <v>0</v>
      </c>
      <c r="O81" s="110">
        <f t="shared" si="11"/>
        <v>0</v>
      </c>
      <c r="P81" s="110">
        <f t="shared" si="11"/>
        <v>0</v>
      </c>
      <c r="Q81" s="110">
        <f t="shared" si="11"/>
        <v>0</v>
      </c>
      <c r="R81" s="110">
        <f t="shared" si="11"/>
        <v>0</v>
      </c>
      <c r="S81" s="110">
        <f t="shared" si="11"/>
        <v>0</v>
      </c>
      <c r="T81" s="110">
        <f t="shared" si="11"/>
        <v>0</v>
      </c>
      <c r="U81" s="110">
        <f t="shared" si="11"/>
        <v>0</v>
      </c>
      <c r="V81" s="110">
        <f t="shared" si="11"/>
        <v>0</v>
      </c>
      <c r="W81" s="110">
        <f t="shared" si="11"/>
        <v>0</v>
      </c>
      <c r="X81" s="110">
        <f t="shared" si="11"/>
        <v>0</v>
      </c>
      <c r="Y81" s="110">
        <f t="shared" si="11"/>
        <v>0</v>
      </c>
      <c r="Z81" s="110">
        <f t="shared" si="11"/>
        <v>0</v>
      </c>
      <c r="AA81" s="110">
        <f t="shared" si="11"/>
        <v>0</v>
      </c>
      <c r="AB81" s="110">
        <f t="shared" si="11"/>
        <v>0</v>
      </c>
      <c r="AC81" s="110">
        <f t="shared" si="11"/>
        <v>0</v>
      </c>
      <c r="AD81" s="110">
        <f t="shared" si="11"/>
        <v>0</v>
      </c>
      <c r="AE81" s="110">
        <f t="shared" si="11"/>
        <v>0</v>
      </c>
      <c r="AF81" s="110">
        <f t="shared" si="11"/>
        <v>0</v>
      </c>
      <c r="AG81" s="110">
        <f t="shared" si="11"/>
        <v>0</v>
      </c>
      <c r="AH81" s="110">
        <f t="shared" si="11"/>
        <v>0</v>
      </c>
      <c r="AI81" s="110">
        <f t="shared" si="11"/>
        <v>0</v>
      </c>
      <c r="AJ81" s="110">
        <f t="shared" si="11"/>
        <v>0</v>
      </c>
      <c r="AK81" s="110">
        <f t="shared" si="11"/>
        <v>0</v>
      </c>
      <c r="AL81" s="110">
        <f t="shared" si="11"/>
        <v>0</v>
      </c>
      <c r="AM81" s="110">
        <f t="shared" si="11"/>
        <v>0</v>
      </c>
      <c r="AN81" s="110">
        <f t="shared" si="11"/>
        <v>0</v>
      </c>
      <c r="AO81" s="110">
        <f t="shared" si="11"/>
        <v>0</v>
      </c>
      <c r="AP81" s="110">
        <f t="shared" si="11"/>
        <v>0</v>
      </c>
      <c r="AQ81" s="110">
        <f t="shared" si="11"/>
        <v>0</v>
      </c>
      <c r="AR81" s="110">
        <f t="shared" si="11"/>
        <v>0</v>
      </c>
      <c r="AS81" s="110">
        <f t="shared" si="11"/>
        <v>0</v>
      </c>
      <c r="AT81" s="110">
        <f t="shared" si="11"/>
        <v>0</v>
      </c>
      <c r="AU81" s="110">
        <f t="shared" si="11"/>
        <v>0</v>
      </c>
      <c r="AV81" s="110">
        <f t="shared" si="11"/>
        <v>0</v>
      </c>
      <c r="AW81" s="110">
        <f t="shared" si="11"/>
        <v>0</v>
      </c>
      <c r="AX81" s="110">
        <f t="shared" si="11"/>
        <v>0</v>
      </c>
      <c r="AY81" s="110">
        <f t="shared" si="11"/>
        <v>0</v>
      </c>
      <c r="AZ81" s="110">
        <f t="shared" si="11"/>
        <v>0</v>
      </c>
      <c r="BA81" s="110">
        <f t="shared" si="11"/>
        <v>0</v>
      </c>
      <c r="BB81" s="110">
        <f t="shared" si="11"/>
        <v>0</v>
      </c>
      <c r="BC81" s="110">
        <f t="shared" si="11"/>
        <v>0</v>
      </c>
      <c r="BD81" s="110">
        <f t="shared" si="11"/>
        <v>0</v>
      </c>
      <c r="BE81" s="110">
        <f t="shared" si="11"/>
        <v>0</v>
      </c>
      <c r="BF81" s="110">
        <f t="shared" si="11"/>
        <v>0</v>
      </c>
      <c r="BG81" s="110">
        <f t="shared" si="11"/>
        <v>0</v>
      </c>
      <c r="BH81" s="110">
        <f t="shared" si="11"/>
        <v>0</v>
      </c>
      <c r="BI81" s="110">
        <f t="shared" si="11"/>
        <v>0</v>
      </c>
      <c r="BJ81" s="110">
        <f t="shared" si="11"/>
        <v>0</v>
      </c>
      <c r="BK81" s="110">
        <f t="shared" si="2"/>
        <v>0</v>
      </c>
      <c r="BL81" s="110">
        <f t="shared" si="2"/>
        <v>0</v>
      </c>
      <c r="BM81" s="110">
        <f t="shared" si="2"/>
        <v>0</v>
      </c>
    </row>
    <row r="82" spans="1:72">
      <c r="C82" s="51" t="str">
        <v>Fixed Service28</v>
      </c>
      <c r="G82" s="51" t="str">
        <v>Fixed Unit28</v>
      </c>
      <c r="N82" s="110">
        <f t="shared" si="11"/>
        <v>0</v>
      </c>
      <c r="O82" s="110">
        <f t="shared" si="11"/>
        <v>0</v>
      </c>
      <c r="P82" s="110">
        <f t="shared" si="11"/>
        <v>0</v>
      </c>
      <c r="Q82" s="110">
        <f t="shared" si="11"/>
        <v>0</v>
      </c>
      <c r="R82" s="110">
        <f t="shared" si="11"/>
        <v>0</v>
      </c>
      <c r="S82" s="110">
        <f t="shared" si="11"/>
        <v>0</v>
      </c>
      <c r="T82" s="110">
        <f t="shared" si="11"/>
        <v>0</v>
      </c>
      <c r="U82" s="110">
        <f t="shared" si="11"/>
        <v>0</v>
      </c>
      <c r="V82" s="110">
        <f t="shared" si="11"/>
        <v>0</v>
      </c>
      <c r="W82" s="110">
        <f t="shared" si="11"/>
        <v>0</v>
      </c>
      <c r="X82" s="110">
        <f t="shared" si="11"/>
        <v>0</v>
      </c>
      <c r="Y82" s="110">
        <f t="shared" si="11"/>
        <v>0</v>
      </c>
      <c r="Z82" s="110">
        <f t="shared" si="11"/>
        <v>0</v>
      </c>
      <c r="AA82" s="110">
        <f t="shared" si="11"/>
        <v>0</v>
      </c>
      <c r="AB82" s="110">
        <f t="shared" si="11"/>
        <v>0</v>
      </c>
      <c r="AC82" s="110">
        <f t="shared" si="11"/>
        <v>0</v>
      </c>
      <c r="AD82" s="110">
        <f t="shared" si="11"/>
        <v>0</v>
      </c>
      <c r="AE82" s="110">
        <f t="shared" si="11"/>
        <v>0</v>
      </c>
      <c r="AF82" s="110">
        <f t="shared" si="11"/>
        <v>0</v>
      </c>
      <c r="AG82" s="110">
        <f t="shared" si="11"/>
        <v>0</v>
      </c>
      <c r="AH82" s="110">
        <f t="shared" si="11"/>
        <v>0</v>
      </c>
      <c r="AI82" s="110">
        <f t="shared" si="11"/>
        <v>0</v>
      </c>
      <c r="AJ82" s="110">
        <f t="shared" si="11"/>
        <v>0</v>
      </c>
      <c r="AK82" s="110">
        <f t="shared" si="11"/>
        <v>0</v>
      </c>
      <c r="AL82" s="110">
        <f t="shared" si="11"/>
        <v>0</v>
      </c>
      <c r="AM82" s="110">
        <f t="shared" si="11"/>
        <v>0</v>
      </c>
      <c r="AN82" s="110">
        <f t="shared" si="11"/>
        <v>0</v>
      </c>
      <c r="AO82" s="110">
        <f t="shared" si="11"/>
        <v>0</v>
      </c>
      <c r="AP82" s="110">
        <f t="shared" si="11"/>
        <v>0</v>
      </c>
      <c r="AQ82" s="110">
        <f t="shared" si="11"/>
        <v>0</v>
      </c>
      <c r="AR82" s="110">
        <f t="shared" si="11"/>
        <v>0</v>
      </c>
      <c r="AS82" s="110">
        <f t="shared" si="11"/>
        <v>0</v>
      </c>
      <c r="AT82" s="110">
        <f t="shared" si="11"/>
        <v>0</v>
      </c>
      <c r="AU82" s="110">
        <f t="shared" si="11"/>
        <v>0</v>
      </c>
      <c r="AV82" s="110">
        <f t="shared" si="11"/>
        <v>0</v>
      </c>
      <c r="AW82" s="110">
        <f t="shared" si="11"/>
        <v>0</v>
      </c>
      <c r="AX82" s="110">
        <f t="shared" si="11"/>
        <v>0</v>
      </c>
      <c r="AY82" s="110">
        <f t="shared" si="11"/>
        <v>0</v>
      </c>
      <c r="AZ82" s="110">
        <f t="shared" si="11"/>
        <v>0</v>
      </c>
      <c r="BA82" s="110">
        <f t="shared" si="11"/>
        <v>0</v>
      </c>
      <c r="BB82" s="110">
        <f t="shared" si="11"/>
        <v>0</v>
      </c>
      <c r="BC82" s="110">
        <f t="shared" si="11"/>
        <v>0</v>
      </c>
      <c r="BD82" s="110">
        <f t="shared" si="11"/>
        <v>0</v>
      </c>
      <c r="BE82" s="110">
        <f t="shared" si="11"/>
        <v>0</v>
      </c>
      <c r="BF82" s="110">
        <f t="shared" si="11"/>
        <v>0</v>
      </c>
      <c r="BG82" s="110">
        <f t="shared" si="11"/>
        <v>0</v>
      </c>
      <c r="BH82" s="110">
        <f t="shared" si="11"/>
        <v>0</v>
      </c>
      <c r="BI82" s="110">
        <f t="shared" si="11"/>
        <v>0</v>
      </c>
      <c r="BJ82" s="110">
        <f t="shared" si="11"/>
        <v>0</v>
      </c>
      <c r="BK82" s="110">
        <f t="shared" si="2"/>
        <v>0</v>
      </c>
      <c r="BL82" s="110">
        <f t="shared" si="2"/>
        <v>0</v>
      </c>
      <c r="BM82" s="110">
        <f t="shared" si="2"/>
        <v>0</v>
      </c>
    </row>
    <row r="83" spans="1:72">
      <c r="C83" s="51" t="str">
        <v>Fixed Service29</v>
      </c>
      <c r="G83" s="51" t="str">
        <v>Fixed Unit29</v>
      </c>
      <c r="N83" s="110">
        <f t="shared" si="11"/>
        <v>0</v>
      </c>
      <c r="O83" s="110">
        <f t="shared" si="11"/>
        <v>0</v>
      </c>
      <c r="P83" s="110">
        <f t="shared" si="11"/>
        <v>0</v>
      </c>
      <c r="Q83" s="110">
        <f t="shared" si="11"/>
        <v>0</v>
      </c>
      <c r="R83" s="110">
        <f t="shared" si="11"/>
        <v>0</v>
      </c>
      <c r="S83" s="110">
        <f t="shared" si="11"/>
        <v>0</v>
      </c>
      <c r="T83" s="110">
        <f t="shared" si="11"/>
        <v>0</v>
      </c>
      <c r="U83" s="110">
        <f t="shared" si="11"/>
        <v>0</v>
      </c>
      <c r="V83" s="110">
        <f t="shared" si="11"/>
        <v>0</v>
      </c>
      <c r="W83" s="110">
        <f t="shared" si="11"/>
        <v>0</v>
      </c>
      <c r="X83" s="110">
        <f t="shared" si="11"/>
        <v>0</v>
      </c>
      <c r="Y83" s="110">
        <f t="shared" si="11"/>
        <v>0</v>
      </c>
      <c r="Z83" s="110">
        <f t="shared" si="11"/>
        <v>0</v>
      </c>
      <c r="AA83" s="110">
        <f t="shared" si="11"/>
        <v>0</v>
      </c>
      <c r="AB83" s="110">
        <f t="shared" si="11"/>
        <v>0</v>
      </c>
      <c r="AC83" s="110">
        <f t="shared" si="11"/>
        <v>0</v>
      </c>
      <c r="AD83" s="110">
        <f t="shared" si="11"/>
        <v>0</v>
      </c>
      <c r="AE83" s="110">
        <f t="shared" si="11"/>
        <v>0</v>
      </c>
      <c r="AF83" s="110">
        <f t="shared" si="11"/>
        <v>0</v>
      </c>
      <c r="AG83" s="110">
        <f t="shared" si="11"/>
        <v>0</v>
      </c>
      <c r="AH83" s="110">
        <f t="shared" si="11"/>
        <v>0</v>
      </c>
      <c r="AI83" s="110">
        <f t="shared" si="11"/>
        <v>0</v>
      </c>
      <c r="AJ83" s="110">
        <f t="shared" si="11"/>
        <v>0</v>
      </c>
      <c r="AK83" s="110">
        <f t="shared" si="11"/>
        <v>0</v>
      </c>
      <c r="AL83" s="110">
        <f t="shared" si="11"/>
        <v>0</v>
      </c>
      <c r="AM83" s="110">
        <f t="shared" si="11"/>
        <v>0</v>
      </c>
      <c r="AN83" s="110">
        <f t="shared" si="11"/>
        <v>0</v>
      </c>
      <c r="AO83" s="110">
        <f t="shared" si="11"/>
        <v>0</v>
      </c>
      <c r="AP83" s="110">
        <f t="shared" si="11"/>
        <v>0</v>
      </c>
      <c r="AQ83" s="110">
        <f t="shared" si="11"/>
        <v>0</v>
      </c>
      <c r="AR83" s="110">
        <f t="shared" si="11"/>
        <v>0</v>
      </c>
      <c r="AS83" s="110">
        <f t="shared" si="11"/>
        <v>0</v>
      </c>
      <c r="AT83" s="110">
        <f t="shared" si="11"/>
        <v>0</v>
      </c>
      <c r="AU83" s="110">
        <f t="shared" si="11"/>
        <v>0</v>
      </c>
      <c r="AV83" s="110">
        <f t="shared" si="11"/>
        <v>0</v>
      </c>
      <c r="AW83" s="110">
        <f t="shared" si="11"/>
        <v>0</v>
      </c>
      <c r="AX83" s="110">
        <f t="shared" si="11"/>
        <v>0</v>
      </c>
      <c r="AY83" s="110">
        <f t="shared" si="11"/>
        <v>0</v>
      </c>
      <c r="AZ83" s="110">
        <f t="shared" si="11"/>
        <v>0</v>
      </c>
      <c r="BA83" s="110">
        <f t="shared" si="11"/>
        <v>0</v>
      </c>
      <c r="BB83" s="110">
        <f t="shared" si="11"/>
        <v>0</v>
      </c>
      <c r="BC83" s="110">
        <f t="shared" si="11"/>
        <v>0</v>
      </c>
      <c r="BD83" s="110">
        <f t="shared" si="11"/>
        <v>0</v>
      </c>
      <c r="BE83" s="110">
        <f t="shared" si="11"/>
        <v>0</v>
      </c>
      <c r="BF83" s="110">
        <f t="shared" si="11"/>
        <v>0</v>
      </c>
      <c r="BG83" s="110">
        <f t="shared" si="11"/>
        <v>0</v>
      </c>
      <c r="BH83" s="110">
        <f t="shared" si="11"/>
        <v>0</v>
      </c>
      <c r="BI83" s="110">
        <f t="shared" si="11"/>
        <v>0</v>
      </c>
      <c r="BJ83" s="110">
        <f t="shared" si="11"/>
        <v>0</v>
      </c>
      <c r="BK83" s="110">
        <f t="shared" si="2"/>
        <v>0</v>
      </c>
      <c r="BL83" s="110">
        <f t="shared" si="2"/>
        <v>0</v>
      </c>
      <c r="BM83" s="110">
        <f t="shared" si="2"/>
        <v>0</v>
      </c>
    </row>
    <row r="84" spans="1:72">
      <c r="C84" s="51" t="str">
        <v>Televisión</v>
      </c>
      <c r="G84" s="51" t="str">
        <v>#</v>
      </c>
      <c r="N84" s="110">
        <f t="shared" si="11"/>
        <v>0</v>
      </c>
      <c r="O84" s="110">
        <f t="shared" si="11"/>
        <v>0</v>
      </c>
      <c r="P84" s="110">
        <f t="shared" si="11"/>
        <v>0</v>
      </c>
      <c r="Q84" s="110">
        <f t="shared" si="11"/>
        <v>0</v>
      </c>
      <c r="R84" s="110">
        <f t="shared" si="11"/>
        <v>364458.16799999995</v>
      </c>
      <c r="S84" s="110">
        <f t="shared" si="11"/>
        <v>775301.75999999989</v>
      </c>
      <c r="T84" s="110">
        <f t="shared" si="11"/>
        <v>1224480.8879999998</v>
      </c>
      <c r="U84" s="110">
        <f t="shared" si="11"/>
        <v>1724403.7439999999</v>
      </c>
      <c r="V84" s="110">
        <f t="shared" si="11"/>
        <v>2417659.1999999997</v>
      </c>
      <c r="W84" s="110">
        <f t="shared" si="11"/>
        <v>2283961.6799999997</v>
      </c>
      <c r="X84" s="110">
        <f t="shared" si="11"/>
        <v>2612005.92</v>
      </c>
      <c r="Y84" s="110">
        <f t="shared" si="11"/>
        <v>2734985.4857956064</v>
      </c>
      <c r="Z84" s="110">
        <f t="shared" si="11"/>
        <v>2864032.0657640719</v>
      </c>
      <c r="AA84" s="110">
        <f t="shared" si="11"/>
        <v>2983640.0145931439</v>
      </c>
      <c r="AB84" s="110">
        <f t="shared" si="11"/>
        <v>3094797.0108103598</v>
      </c>
      <c r="AC84" s="110">
        <f t="shared" si="11"/>
        <v>3198163.2092250232</v>
      </c>
      <c r="AD84" s="110">
        <f t="shared" si="11"/>
        <v>3293965.3002844318</v>
      </c>
      <c r="AE84" s="110">
        <f t="shared" si="11"/>
        <v>3345946.6680947552</v>
      </c>
      <c r="AF84" s="110">
        <f t="shared" si="11"/>
        <v>3396815.1325711142</v>
      </c>
      <c r="AG84" s="110">
        <f t="shared" si="11"/>
        <v>3446989.1442006659</v>
      </c>
      <c r="AH84" s="110">
        <f t="shared" si="11"/>
        <v>3496325.5744486055</v>
      </c>
      <c r="AI84" s="110">
        <f t="shared" si="11"/>
        <v>3544097.0193147827</v>
      </c>
      <c r="AJ84" s="110">
        <f t="shared" si="11"/>
        <v>3590016.0067165541</v>
      </c>
      <c r="AK84" s="110">
        <f t="shared" si="11"/>
        <v>3634346.0972801531</v>
      </c>
      <c r="AL84" s="110">
        <f t="shared" si="11"/>
        <v>3677484.989070205</v>
      </c>
      <c r="AM84" s="110">
        <f t="shared" si="11"/>
        <v>3720331.8889291482</v>
      </c>
      <c r="AN84" s="110">
        <f t="shared" si="11"/>
        <v>3762457.5084536062</v>
      </c>
      <c r="AO84" s="110">
        <f t="shared" si="11"/>
        <v>3802799.0514469272</v>
      </c>
      <c r="AP84" s="110">
        <f t="shared" si="11"/>
        <v>3841503.8260887368</v>
      </c>
      <c r="AQ84" s="110">
        <f t="shared" si="11"/>
        <v>3878807.4477056018</v>
      </c>
      <c r="AR84" s="110">
        <f t="shared" si="11"/>
        <v>3914771.4931578282</v>
      </c>
      <c r="AS84" s="110">
        <f t="shared" si="11"/>
        <v>3949182.7519591008</v>
      </c>
      <c r="AT84" s="110">
        <f t="shared" si="11"/>
        <v>3981914.2795481603</v>
      </c>
      <c r="AU84" s="110">
        <f t="shared" si="11"/>
        <v>4013037.9560957956</v>
      </c>
      <c r="AV84" s="110">
        <f t="shared" si="11"/>
        <v>4042702.1589930994</v>
      </c>
      <c r="AW84" s="110">
        <f t="shared" si="11"/>
        <v>4070915.3447307516</v>
      </c>
      <c r="AX84" s="110">
        <f t="shared" si="11"/>
        <v>4097474.1201277133</v>
      </c>
      <c r="AY84" s="110">
        <f t="shared" si="11"/>
        <v>4122251.3462206372</v>
      </c>
      <c r="AZ84" s="110">
        <f t="shared" si="11"/>
        <v>4145292.0270921155</v>
      </c>
      <c r="BA84" s="110">
        <f t="shared" si="11"/>
        <v>4166722.1838935059</v>
      </c>
      <c r="BB84" s="110">
        <f t="shared" si="11"/>
        <v>4186566.7000916428</v>
      </c>
      <c r="BC84" s="110">
        <f t="shared" si="11"/>
        <v>4204677.4412980387</v>
      </c>
      <c r="BD84" s="110">
        <f t="shared" si="11"/>
        <v>4220959.2476922702</v>
      </c>
      <c r="BE84" s="110">
        <f t="shared" si="11"/>
        <v>4235461.3516022684</v>
      </c>
      <c r="BF84" s="110">
        <f t="shared" si="11"/>
        <v>4248303.6991142482</v>
      </c>
      <c r="BG84" s="110">
        <f t="shared" si="11"/>
        <v>4254327.4907090021</v>
      </c>
      <c r="BH84" s="110">
        <f t="shared" si="11"/>
        <v>4260359.8236105321</v>
      </c>
      <c r="BI84" s="110">
        <f t="shared" si="11"/>
        <v>4266400.7099298043</v>
      </c>
      <c r="BJ84" s="110">
        <f t="shared" si="11"/>
        <v>4272450.1617949521</v>
      </c>
      <c r="BK84" s="110">
        <f t="shared" si="2"/>
        <v>4278508.1913513113</v>
      </c>
      <c r="BL84" s="110">
        <f t="shared" si="2"/>
        <v>4284574.810761435</v>
      </c>
      <c r="BM84" s="110">
        <f t="shared" si="2"/>
        <v>4290650.0322051225</v>
      </c>
    </row>
    <row r="85" spans="1:72">
      <c r="BN85" s="19" t="s">
        <v>101</v>
      </c>
    </row>
    <row r="88" spans="1:72" s="89" customFormat="1" ht="18" customHeight="1">
      <c r="A88" s="87">
        <v>3</v>
      </c>
      <c r="B88" s="87" t="s">
        <v>394</v>
      </c>
      <c r="C88" s="88"/>
      <c r="D88" s="88"/>
      <c r="E88" s="88"/>
      <c r="F88" s="88"/>
      <c r="G88" s="88"/>
      <c r="H88" s="88"/>
      <c r="I88" s="87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</row>
    <row r="90" spans="1:72" ht="15.75">
      <c r="A90" s="267"/>
      <c r="B90" s="17" t="s">
        <v>567</v>
      </c>
    </row>
    <row r="91" spans="1:72">
      <c r="A91" s="267"/>
    </row>
    <row r="92" spans="1:72">
      <c r="A92" s="267"/>
      <c r="C92" s="287" t="str">
        <f t="array" ref="C92:C121">Fixed.Retail.Services</f>
        <v>Llamadas salientes Local on-net</v>
      </c>
      <c r="G92" t="s">
        <v>86</v>
      </c>
      <c r="M92" s="264"/>
      <c r="N92" s="281">
        <f t="array" ref="N92:BM121">Market.Retail.Services.Proporcion.Urbano</f>
        <v>0.995</v>
      </c>
      <c r="O92" s="281">
        <v>0.995</v>
      </c>
      <c r="P92" s="281">
        <v>0.995</v>
      </c>
      <c r="Q92" s="281">
        <v>0.995</v>
      </c>
      <c r="R92" s="281">
        <v>0.995</v>
      </c>
      <c r="S92" s="281">
        <v>0.995</v>
      </c>
      <c r="T92" s="281">
        <v>0.995</v>
      </c>
      <c r="U92" s="281">
        <v>0.995</v>
      </c>
      <c r="V92" s="281">
        <v>0.995</v>
      </c>
      <c r="W92" s="281">
        <v>0.995</v>
      </c>
      <c r="X92" s="281">
        <v>0.995</v>
      </c>
      <c r="Y92" s="281">
        <v>0.995</v>
      </c>
      <c r="Z92" s="281">
        <v>0.995</v>
      </c>
      <c r="AA92" s="281">
        <v>0.995</v>
      </c>
      <c r="AB92" s="281">
        <v>0.995</v>
      </c>
      <c r="AC92" s="281">
        <v>0.995</v>
      </c>
      <c r="AD92" s="281">
        <v>0.995</v>
      </c>
      <c r="AE92" s="281">
        <v>0.995</v>
      </c>
      <c r="AF92" s="281">
        <v>0.995</v>
      </c>
      <c r="AG92" s="281">
        <v>0.995</v>
      </c>
      <c r="AH92" s="281">
        <v>0.995</v>
      </c>
      <c r="AI92" s="281">
        <v>0.995</v>
      </c>
      <c r="AJ92" s="281">
        <v>0.995</v>
      </c>
      <c r="AK92" s="281">
        <v>0.995</v>
      </c>
      <c r="AL92" s="281">
        <v>0.995</v>
      </c>
      <c r="AM92" s="281">
        <v>0.995</v>
      </c>
      <c r="AN92" s="281">
        <v>0.995</v>
      </c>
      <c r="AO92" s="281">
        <v>0.995</v>
      </c>
      <c r="AP92" s="281">
        <v>0.995</v>
      </c>
      <c r="AQ92" s="281">
        <v>0.995</v>
      </c>
      <c r="AR92" s="281">
        <v>0.995</v>
      </c>
      <c r="AS92" s="281">
        <v>0.995</v>
      </c>
      <c r="AT92" s="281">
        <v>0.995</v>
      </c>
      <c r="AU92" s="281">
        <v>0.995</v>
      </c>
      <c r="AV92" s="281">
        <v>0.995</v>
      </c>
      <c r="AW92" s="281">
        <v>0.995</v>
      </c>
      <c r="AX92" s="281">
        <v>0.995</v>
      </c>
      <c r="AY92" s="281">
        <v>0.995</v>
      </c>
      <c r="AZ92" s="281">
        <v>0.995</v>
      </c>
      <c r="BA92" s="281">
        <v>0.995</v>
      </c>
      <c r="BB92" s="281">
        <v>0.995</v>
      </c>
      <c r="BC92" s="281">
        <v>0.995</v>
      </c>
      <c r="BD92" s="281">
        <v>0.995</v>
      </c>
      <c r="BE92" s="281">
        <v>0.995</v>
      </c>
      <c r="BF92" s="281">
        <v>0.995</v>
      </c>
      <c r="BG92" s="281">
        <v>0.995</v>
      </c>
      <c r="BH92" s="281">
        <v>0.995</v>
      </c>
      <c r="BI92" s="281">
        <v>0.995</v>
      </c>
      <c r="BJ92" s="281">
        <v>0.995</v>
      </c>
      <c r="BK92" s="281">
        <v>0.995</v>
      </c>
      <c r="BL92" s="281">
        <v>0.995</v>
      </c>
      <c r="BM92" s="281">
        <v>0.995</v>
      </c>
    </row>
    <row r="93" spans="1:72">
      <c r="A93" s="267"/>
      <c r="C93" s="287" t="str">
        <v>Llamadas salientes Larga Distancia on-net</v>
      </c>
      <c r="G93" t="s">
        <v>86</v>
      </c>
      <c r="N93" s="282">
        <v>0.995</v>
      </c>
      <c r="O93" s="282">
        <v>0.995</v>
      </c>
      <c r="P93" s="282">
        <v>0.995</v>
      </c>
      <c r="Q93" s="282">
        <v>0.995</v>
      </c>
      <c r="R93" s="282">
        <v>0.995</v>
      </c>
      <c r="S93" s="282">
        <v>0.995</v>
      </c>
      <c r="T93" s="282">
        <v>0.995</v>
      </c>
      <c r="U93" s="282">
        <v>0.995</v>
      </c>
      <c r="V93" s="282">
        <v>0.995</v>
      </c>
      <c r="W93" s="282">
        <v>0.995</v>
      </c>
      <c r="X93" s="282">
        <v>0.995</v>
      </c>
      <c r="Y93" s="282">
        <v>0.995</v>
      </c>
      <c r="Z93" s="282">
        <v>0.995</v>
      </c>
      <c r="AA93" s="282">
        <v>0.995</v>
      </c>
      <c r="AB93" s="282">
        <v>0.995</v>
      </c>
      <c r="AC93" s="282">
        <v>0.995</v>
      </c>
      <c r="AD93" s="282">
        <v>0.995</v>
      </c>
      <c r="AE93" s="282">
        <v>0.995</v>
      </c>
      <c r="AF93" s="282">
        <v>0.995</v>
      </c>
      <c r="AG93" s="282">
        <v>0.995</v>
      </c>
      <c r="AH93" s="282">
        <v>0.995</v>
      </c>
      <c r="AI93" s="282">
        <v>0.995</v>
      </c>
      <c r="AJ93" s="282">
        <v>0.995</v>
      </c>
      <c r="AK93" s="282">
        <v>0.995</v>
      </c>
      <c r="AL93" s="282">
        <v>0.995</v>
      </c>
      <c r="AM93" s="282">
        <v>0.995</v>
      </c>
      <c r="AN93" s="282">
        <v>0.995</v>
      </c>
      <c r="AO93" s="282">
        <v>0.995</v>
      </c>
      <c r="AP93" s="282">
        <v>0.995</v>
      </c>
      <c r="AQ93" s="282">
        <v>0.995</v>
      </c>
      <c r="AR93" s="282">
        <v>0.995</v>
      </c>
      <c r="AS93" s="282">
        <v>0.995</v>
      </c>
      <c r="AT93" s="282">
        <v>0.995</v>
      </c>
      <c r="AU93" s="282">
        <v>0.995</v>
      </c>
      <c r="AV93" s="282">
        <v>0.995</v>
      </c>
      <c r="AW93" s="282">
        <v>0.995</v>
      </c>
      <c r="AX93" s="282">
        <v>0.995</v>
      </c>
      <c r="AY93" s="282">
        <v>0.995</v>
      </c>
      <c r="AZ93" s="282">
        <v>0.995</v>
      </c>
      <c r="BA93" s="282">
        <v>0.995</v>
      </c>
      <c r="BB93" s="282">
        <v>0.995</v>
      </c>
      <c r="BC93" s="282">
        <v>0.995</v>
      </c>
      <c r="BD93" s="282">
        <v>0.995</v>
      </c>
      <c r="BE93" s="282">
        <v>0.995</v>
      </c>
      <c r="BF93" s="282">
        <v>0.995</v>
      </c>
      <c r="BG93" s="282">
        <v>0.995</v>
      </c>
      <c r="BH93" s="282">
        <v>0.995</v>
      </c>
      <c r="BI93" s="282">
        <v>0.995</v>
      </c>
      <c r="BJ93" s="282">
        <v>0.995</v>
      </c>
      <c r="BK93" s="282">
        <v>0.995</v>
      </c>
      <c r="BL93" s="282">
        <v>0.995</v>
      </c>
      <c r="BM93" s="282">
        <v>0.995</v>
      </c>
    </row>
    <row r="94" spans="1:72">
      <c r="A94" s="267"/>
      <c r="C94" s="287" t="str">
        <v>Llamadas salientes Local a otros operadores fijos</v>
      </c>
      <c r="G94" t="s">
        <v>86</v>
      </c>
      <c r="N94" s="282">
        <v>0.995</v>
      </c>
      <c r="O94" s="282">
        <v>0.995</v>
      </c>
      <c r="P94" s="282">
        <v>0.995</v>
      </c>
      <c r="Q94" s="282">
        <v>0.995</v>
      </c>
      <c r="R94" s="282">
        <v>0.995</v>
      </c>
      <c r="S94" s="282">
        <v>0.995</v>
      </c>
      <c r="T94" s="282">
        <v>0.995</v>
      </c>
      <c r="U94" s="282">
        <v>0.995</v>
      </c>
      <c r="V94" s="282">
        <v>0.995</v>
      </c>
      <c r="W94" s="282">
        <v>0.995</v>
      </c>
      <c r="X94" s="282">
        <v>0.995</v>
      </c>
      <c r="Y94" s="282">
        <v>0.995</v>
      </c>
      <c r="Z94" s="282">
        <v>0.995</v>
      </c>
      <c r="AA94" s="282">
        <v>0.995</v>
      </c>
      <c r="AB94" s="282">
        <v>0.995</v>
      </c>
      <c r="AC94" s="282">
        <v>0.995</v>
      </c>
      <c r="AD94" s="282">
        <v>0.995</v>
      </c>
      <c r="AE94" s="282">
        <v>0.995</v>
      </c>
      <c r="AF94" s="282">
        <v>0.995</v>
      </c>
      <c r="AG94" s="282">
        <v>0.995</v>
      </c>
      <c r="AH94" s="282">
        <v>0.995</v>
      </c>
      <c r="AI94" s="282">
        <v>0.995</v>
      </c>
      <c r="AJ94" s="282">
        <v>0.995</v>
      </c>
      <c r="AK94" s="282">
        <v>0.995</v>
      </c>
      <c r="AL94" s="282">
        <v>0.995</v>
      </c>
      <c r="AM94" s="282">
        <v>0.995</v>
      </c>
      <c r="AN94" s="282">
        <v>0.995</v>
      </c>
      <c r="AO94" s="282">
        <v>0.995</v>
      </c>
      <c r="AP94" s="282">
        <v>0.995</v>
      </c>
      <c r="AQ94" s="282">
        <v>0.995</v>
      </c>
      <c r="AR94" s="282">
        <v>0.995</v>
      </c>
      <c r="AS94" s="282">
        <v>0.995</v>
      </c>
      <c r="AT94" s="282">
        <v>0.995</v>
      </c>
      <c r="AU94" s="282">
        <v>0.995</v>
      </c>
      <c r="AV94" s="282">
        <v>0.995</v>
      </c>
      <c r="AW94" s="282">
        <v>0.995</v>
      </c>
      <c r="AX94" s="282">
        <v>0.995</v>
      </c>
      <c r="AY94" s="282">
        <v>0.995</v>
      </c>
      <c r="AZ94" s="282">
        <v>0.995</v>
      </c>
      <c r="BA94" s="282">
        <v>0.995</v>
      </c>
      <c r="BB94" s="282">
        <v>0.995</v>
      </c>
      <c r="BC94" s="282">
        <v>0.995</v>
      </c>
      <c r="BD94" s="282">
        <v>0.995</v>
      </c>
      <c r="BE94" s="282">
        <v>0.995</v>
      </c>
      <c r="BF94" s="282">
        <v>0.995</v>
      </c>
      <c r="BG94" s="282">
        <v>0.995</v>
      </c>
      <c r="BH94" s="282">
        <v>0.995</v>
      </c>
      <c r="BI94" s="282">
        <v>0.995</v>
      </c>
      <c r="BJ94" s="282">
        <v>0.995</v>
      </c>
      <c r="BK94" s="282">
        <v>0.995</v>
      </c>
      <c r="BL94" s="282">
        <v>0.995</v>
      </c>
      <c r="BM94" s="282">
        <v>0.995</v>
      </c>
    </row>
    <row r="95" spans="1:72">
      <c r="A95" s="267"/>
      <c r="C95" s="287" t="str">
        <v>Llamadas salientes larga Distancia a otros operadores fijos</v>
      </c>
      <c r="G95" t="s">
        <v>86</v>
      </c>
      <c r="N95" s="282">
        <v>0.995</v>
      </c>
      <c r="O95" s="282">
        <v>0.995</v>
      </c>
      <c r="P95" s="282">
        <v>0.995</v>
      </c>
      <c r="Q95" s="282">
        <v>0.995</v>
      </c>
      <c r="R95" s="282">
        <v>0.995</v>
      </c>
      <c r="S95" s="282">
        <v>0.995</v>
      </c>
      <c r="T95" s="282">
        <v>0.995</v>
      </c>
      <c r="U95" s="282">
        <v>0.995</v>
      </c>
      <c r="V95" s="282">
        <v>0.995</v>
      </c>
      <c r="W95" s="282">
        <v>0.995</v>
      </c>
      <c r="X95" s="282">
        <v>0.995</v>
      </c>
      <c r="Y95" s="282">
        <v>0.995</v>
      </c>
      <c r="Z95" s="282">
        <v>0.995</v>
      </c>
      <c r="AA95" s="282">
        <v>0.995</v>
      </c>
      <c r="AB95" s="282">
        <v>0.995</v>
      </c>
      <c r="AC95" s="282">
        <v>0.995</v>
      </c>
      <c r="AD95" s="282">
        <v>0.995</v>
      </c>
      <c r="AE95" s="282">
        <v>0.995</v>
      </c>
      <c r="AF95" s="282">
        <v>0.995</v>
      </c>
      <c r="AG95" s="282">
        <v>0.995</v>
      </c>
      <c r="AH95" s="282">
        <v>0.995</v>
      </c>
      <c r="AI95" s="282">
        <v>0.995</v>
      </c>
      <c r="AJ95" s="282">
        <v>0.995</v>
      </c>
      <c r="AK95" s="282">
        <v>0.995</v>
      </c>
      <c r="AL95" s="282">
        <v>0.995</v>
      </c>
      <c r="AM95" s="282">
        <v>0.995</v>
      </c>
      <c r="AN95" s="282">
        <v>0.995</v>
      </c>
      <c r="AO95" s="282">
        <v>0.995</v>
      </c>
      <c r="AP95" s="282">
        <v>0.995</v>
      </c>
      <c r="AQ95" s="282">
        <v>0.995</v>
      </c>
      <c r="AR95" s="282">
        <v>0.995</v>
      </c>
      <c r="AS95" s="282">
        <v>0.995</v>
      </c>
      <c r="AT95" s="282">
        <v>0.995</v>
      </c>
      <c r="AU95" s="282">
        <v>0.995</v>
      </c>
      <c r="AV95" s="282">
        <v>0.995</v>
      </c>
      <c r="AW95" s="282">
        <v>0.995</v>
      </c>
      <c r="AX95" s="282">
        <v>0.995</v>
      </c>
      <c r="AY95" s="282">
        <v>0.995</v>
      </c>
      <c r="AZ95" s="282">
        <v>0.995</v>
      </c>
      <c r="BA95" s="282">
        <v>0.995</v>
      </c>
      <c r="BB95" s="282">
        <v>0.995</v>
      </c>
      <c r="BC95" s="282">
        <v>0.995</v>
      </c>
      <c r="BD95" s="282">
        <v>0.995</v>
      </c>
      <c r="BE95" s="282">
        <v>0.995</v>
      </c>
      <c r="BF95" s="282">
        <v>0.995</v>
      </c>
      <c r="BG95" s="282">
        <v>0.995</v>
      </c>
      <c r="BH95" s="282">
        <v>0.995</v>
      </c>
      <c r="BI95" s="282">
        <v>0.995</v>
      </c>
      <c r="BJ95" s="282">
        <v>0.995</v>
      </c>
      <c r="BK95" s="282">
        <v>0.995</v>
      </c>
      <c r="BL95" s="282">
        <v>0.995</v>
      </c>
      <c r="BM95" s="282">
        <v>0.995</v>
      </c>
    </row>
    <row r="96" spans="1:72">
      <c r="A96" s="267"/>
      <c r="C96" s="287" t="str">
        <v>Llamadas salientes a móvil</v>
      </c>
      <c r="G96" t="s">
        <v>86</v>
      </c>
      <c r="N96" s="282">
        <v>0.995</v>
      </c>
      <c r="O96" s="282">
        <v>0.995</v>
      </c>
      <c r="P96" s="282">
        <v>0.995</v>
      </c>
      <c r="Q96" s="282">
        <v>0.995</v>
      </c>
      <c r="R96" s="282">
        <v>0.995</v>
      </c>
      <c r="S96" s="282">
        <v>0.995</v>
      </c>
      <c r="T96" s="282">
        <v>0.995</v>
      </c>
      <c r="U96" s="282">
        <v>0.995</v>
      </c>
      <c r="V96" s="282">
        <v>0.995</v>
      </c>
      <c r="W96" s="282">
        <v>0.995</v>
      </c>
      <c r="X96" s="282">
        <v>0.995</v>
      </c>
      <c r="Y96" s="282">
        <v>0.995</v>
      </c>
      <c r="Z96" s="282">
        <v>0.995</v>
      </c>
      <c r="AA96" s="282">
        <v>0.995</v>
      </c>
      <c r="AB96" s="282">
        <v>0.995</v>
      </c>
      <c r="AC96" s="282">
        <v>0.995</v>
      </c>
      <c r="AD96" s="282">
        <v>0.995</v>
      </c>
      <c r="AE96" s="282">
        <v>0.995</v>
      </c>
      <c r="AF96" s="282">
        <v>0.995</v>
      </c>
      <c r="AG96" s="282">
        <v>0.995</v>
      </c>
      <c r="AH96" s="282">
        <v>0.995</v>
      </c>
      <c r="AI96" s="282">
        <v>0.995</v>
      </c>
      <c r="AJ96" s="282">
        <v>0.995</v>
      </c>
      <c r="AK96" s="282">
        <v>0.995</v>
      </c>
      <c r="AL96" s="282">
        <v>0.995</v>
      </c>
      <c r="AM96" s="282">
        <v>0.995</v>
      </c>
      <c r="AN96" s="282">
        <v>0.995</v>
      </c>
      <c r="AO96" s="282">
        <v>0.995</v>
      </c>
      <c r="AP96" s="282">
        <v>0.995</v>
      </c>
      <c r="AQ96" s="282">
        <v>0.995</v>
      </c>
      <c r="AR96" s="282">
        <v>0.995</v>
      </c>
      <c r="AS96" s="282">
        <v>0.995</v>
      </c>
      <c r="AT96" s="282">
        <v>0.995</v>
      </c>
      <c r="AU96" s="282">
        <v>0.995</v>
      </c>
      <c r="AV96" s="282">
        <v>0.995</v>
      </c>
      <c r="AW96" s="282">
        <v>0.995</v>
      </c>
      <c r="AX96" s="282">
        <v>0.995</v>
      </c>
      <c r="AY96" s="282">
        <v>0.995</v>
      </c>
      <c r="AZ96" s="282">
        <v>0.995</v>
      </c>
      <c r="BA96" s="282">
        <v>0.995</v>
      </c>
      <c r="BB96" s="282">
        <v>0.995</v>
      </c>
      <c r="BC96" s="282">
        <v>0.995</v>
      </c>
      <c r="BD96" s="282">
        <v>0.995</v>
      </c>
      <c r="BE96" s="282">
        <v>0.995</v>
      </c>
      <c r="BF96" s="282">
        <v>0.995</v>
      </c>
      <c r="BG96" s="282">
        <v>0.995</v>
      </c>
      <c r="BH96" s="282">
        <v>0.995</v>
      </c>
      <c r="BI96" s="282">
        <v>0.995</v>
      </c>
      <c r="BJ96" s="282">
        <v>0.995</v>
      </c>
      <c r="BK96" s="282">
        <v>0.995</v>
      </c>
      <c r="BL96" s="282">
        <v>0.995</v>
      </c>
      <c r="BM96" s="282">
        <v>0.995</v>
      </c>
    </row>
    <row r="97" spans="1:65">
      <c r="A97" s="267"/>
      <c r="C97" s="287" t="str">
        <v>Llamadas salientes a internacional</v>
      </c>
      <c r="G97" t="s">
        <v>86</v>
      </c>
      <c r="N97" s="282">
        <v>0.995</v>
      </c>
      <c r="O97" s="282">
        <v>0.995</v>
      </c>
      <c r="P97" s="282">
        <v>0.995</v>
      </c>
      <c r="Q97" s="282">
        <v>0.995</v>
      </c>
      <c r="R97" s="282">
        <v>0.995</v>
      </c>
      <c r="S97" s="282">
        <v>0.995</v>
      </c>
      <c r="T97" s="282">
        <v>0.995</v>
      </c>
      <c r="U97" s="282">
        <v>0.995</v>
      </c>
      <c r="V97" s="282">
        <v>0.995</v>
      </c>
      <c r="W97" s="282">
        <v>0.995</v>
      </c>
      <c r="X97" s="282">
        <v>0.995</v>
      </c>
      <c r="Y97" s="282">
        <v>0.995</v>
      </c>
      <c r="Z97" s="282">
        <v>0.995</v>
      </c>
      <c r="AA97" s="282">
        <v>0.995</v>
      </c>
      <c r="AB97" s="282">
        <v>0.995</v>
      </c>
      <c r="AC97" s="282">
        <v>0.995</v>
      </c>
      <c r="AD97" s="282">
        <v>0.995</v>
      </c>
      <c r="AE97" s="282">
        <v>0.995</v>
      </c>
      <c r="AF97" s="282">
        <v>0.995</v>
      </c>
      <c r="AG97" s="282">
        <v>0.995</v>
      </c>
      <c r="AH97" s="282">
        <v>0.995</v>
      </c>
      <c r="AI97" s="282">
        <v>0.995</v>
      </c>
      <c r="AJ97" s="282">
        <v>0.995</v>
      </c>
      <c r="AK97" s="282">
        <v>0.995</v>
      </c>
      <c r="AL97" s="282">
        <v>0.995</v>
      </c>
      <c r="AM97" s="282">
        <v>0.995</v>
      </c>
      <c r="AN97" s="282">
        <v>0.995</v>
      </c>
      <c r="AO97" s="282">
        <v>0.995</v>
      </c>
      <c r="AP97" s="282">
        <v>0.995</v>
      </c>
      <c r="AQ97" s="282">
        <v>0.995</v>
      </c>
      <c r="AR97" s="282">
        <v>0.995</v>
      </c>
      <c r="AS97" s="282">
        <v>0.995</v>
      </c>
      <c r="AT97" s="282">
        <v>0.995</v>
      </c>
      <c r="AU97" s="282">
        <v>0.995</v>
      </c>
      <c r="AV97" s="282">
        <v>0.995</v>
      </c>
      <c r="AW97" s="282">
        <v>0.995</v>
      </c>
      <c r="AX97" s="282">
        <v>0.995</v>
      </c>
      <c r="AY97" s="282">
        <v>0.995</v>
      </c>
      <c r="AZ97" s="282">
        <v>0.995</v>
      </c>
      <c r="BA97" s="282">
        <v>0.995</v>
      </c>
      <c r="BB97" s="282">
        <v>0.995</v>
      </c>
      <c r="BC97" s="282">
        <v>0.995</v>
      </c>
      <c r="BD97" s="282">
        <v>0.995</v>
      </c>
      <c r="BE97" s="282">
        <v>0.995</v>
      </c>
      <c r="BF97" s="282">
        <v>0.995</v>
      </c>
      <c r="BG97" s="282">
        <v>0.995</v>
      </c>
      <c r="BH97" s="282">
        <v>0.995</v>
      </c>
      <c r="BI97" s="282">
        <v>0.995</v>
      </c>
      <c r="BJ97" s="282">
        <v>0.995</v>
      </c>
      <c r="BK97" s="282">
        <v>0.995</v>
      </c>
      <c r="BL97" s="282">
        <v>0.995</v>
      </c>
      <c r="BM97" s="282">
        <v>0.995</v>
      </c>
    </row>
    <row r="98" spans="1:65">
      <c r="A98" s="267"/>
      <c r="C98" s="287" t="str">
        <v>Llamadas salientes a números no geográficos</v>
      </c>
      <c r="G98" t="s">
        <v>86</v>
      </c>
      <c r="N98" s="282">
        <v>0.995</v>
      </c>
      <c r="O98" s="282">
        <v>0.995</v>
      </c>
      <c r="P98" s="282">
        <v>0.995</v>
      </c>
      <c r="Q98" s="282">
        <v>0.995</v>
      </c>
      <c r="R98" s="282">
        <v>0.995</v>
      </c>
      <c r="S98" s="282">
        <v>0.995</v>
      </c>
      <c r="T98" s="282">
        <v>0.995</v>
      </c>
      <c r="U98" s="282">
        <v>0.995</v>
      </c>
      <c r="V98" s="282">
        <v>0.995</v>
      </c>
      <c r="W98" s="282">
        <v>0.995</v>
      </c>
      <c r="X98" s="282">
        <v>0.995</v>
      </c>
      <c r="Y98" s="282">
        <v>0.995</v>
      </c>
      <c r="Z98" s="282">
        <v>0.995</v>
      </c>
      <c r="AA98" s="282">
        <v>0.995</v>
      </c>
      <c r="AB98" s="282">
        <v>0.995</v>
      </c>
      <c r="AC98" s="282">
        <v>0.995</v>
      </c>
      <c r="AD98" s="282">
        <v>0.995</v>
      </c>
      <c r="AE98" s="282">
        <v>0.995</v>
      </c>
      <c r="AF98" s="282">
        <v>0.995</v>
      </c>
      <c r="AG98" s="282">
        <v>0.995</v>
      </c>
      <c r="AH98" s="282">
        <v>0.995</v>
      </c>
      <c r="AI98" s="282">
        <v>0.995</v>
      </c>
      <c r="AJ98" s="282">
        <v>0.995</v>
      </c>
      <c r="AK98" s="282">
        <v>0.995</v>
      </c>
      <c r="AL98" s="282">
        <v>0.995</v>
      </c>
      <c r="AM98" s="282">
        <v>0.995</v>
      </c>
      <c r="AN98" s="282">
        <v>0.995</v>
      </c>
      <c r="AO98" s="282">
        <v>0.995</v>
      </c>
      <c r="AP98" s="282">
        <v>0.995</v>
      </c>
      <c r="AQ98" s="282">
        <v>0.995</v>
      </c>
      <c r="AR98" s="282">
        <v>0.995</v>
      </c>
      <c r="AS98" s="282">
        <v>0.995</v>
      </c>
      <c r="AT98" s="282">
        <v>0.995</v>
      </c>
      <c r="AU98" s="282">
        <v>0.995</v>
      </c>
      <c r="AV98" s="282">
        <v>0.995</v>
      </c>
      <c r="AW98" s="282">
        <v>0.995</v>
      </c>
      <c r="AX98" s="282">
        <v>0.995</v>
      </c>
      <c r="AY98" s="282">
        <v>0.995</v>
      </c>
      <c r="AZ98" s="282">
        <v>0.995</v>
      </c>
      <c r="BA98" s="282">
        <v>0.995</v>
      </c>
      <c r="BB98" s="282">
        <v>0.995</v>
      </c>
      <c r="BC98" s="282">
        <v>0.995</v>
      </c>
      <c r="BD98" s="282">
        <v>0.995</v>
      </c>
      <c r="BE98" s="282">
        <v>0.995</v>
      </c>
      <c r="BF98" s="282">
        <v>0.995</v>
      </c>
      <c r="BG98" s="282">
        <v>0.995</v>
      </c>
      <c r="BH98" s="282">
        <v>0.995</v>
      </c>
      <c r="BI98" s="282">
        <v>0.995</v>
      </c>
      <c r="BJ98" s="282">
        <v>0.995</v>
      </c>
      <c r="BK98" s="282">
        <v>0.995</v>
      </c>
      <c r="BL98" s="282">
        <v>0.995</v>
      </c>
      <c r="BM98" s="282">
        <v>0.995</v>
      </c>
    </row>
    <row r="99" spans="1:65">
      <c r="A99" s="267"/>
      <c r="C99" s="287" t="str">
        <v>Fixed Service8</v>
      </c>
      <c r="G99" t="s">
        <v>86</v>
      </c>
      <c r="N99" s="283">
        <v>0</v>
      </c>
      <c r="O99" s="283">
        <v>0</v>
      </c>
      <c r="P99" s="283">
        <v>0</v>
      </c>
      <c r="Q99" s="283">
        <v>0</v>
      </c>
      <c r="R99" s="283">
        <v>0</v>
      </c>
      <c r="S99" s="283">
        <v>0</v>
      </c>
      <c r="T99" s="283">
        <v>0</v>
      </c>
      <c r="U99" s="283">
        <v>0</v>
      </c>
      <c r="V99" s="283">
        <v>0</v>
      </c>
      <c r="W99" s="283">
        <v>0</v>
      </c>
      <c r="X99" s="283">
        <v>0</v>
      </c>
      <c r="Y99" s="283">
        <v>0</v>
      </c>
      <c r="Z99" s="283">
        <v>0</v>
      </c>
      <c r="AA99" s="283">
        <v>0</v>
      </c>
      <c r="AB99" s="283">
        <v>0</v>
      </c>
      <c r="AC99" s="283">
        <v>0</v>
      </c>
      <c r="AD99" s="283">
        <v>0</v>
      </c>
      <c r="AE99" s="283">
        <v>0</v>
      </c>
      <c r="AF99" s="283">
        <v>0</v>
      </c>
      <c r="AG99" s="283">
        <v>0</v>
      </c>
      <c r="AH99" s="283">
        <v>0</v>
      </c>
      <c r="AI99" s="283">
        <v>0</v>
      </c>
      <c r="AJ99" s="283">
        <v>0</v>
      </c>
      <c r="AK99" s="283">
        <v>0</v>
      </c>
      <c r="AL99" s="283">
        <v>0</v>
      </c>
      <c r="AM99" s="283">
        <v>0</v>
      </c>
      <c r="AN99" s="283">
        <v>0</v>
      </c>
      <c r="AO99" s="283">
        <v>0</v>
      </c>
      <c r="AP99" s="283">
        <v>0</v>
      </c>
      <c r="AQ99" s="283">
        <v>0</v>
      </c>
      <c r="AR99" s="283">
        <v>0</v>
      </c>
      <c r="AS99" s="283">
        <v>0</v>
      </c>
      <c r="AT99" s="283">
        <v>0</v>
      </c>
      <c r="AU99" s="283">
        <v>0</v>
      </c>
      <c r="AV99" s="283">
        <v>0</v>
      </c>
      <c r="AW99" s="283">
        <v>0</v>
      </c>
      <c r="AX99" s="283">
        <v>0</v>
      </c>
      <c r="AY99" s="283">
        <v>0</v>
      </c>
      <c r="AZ99" s="283">
        <v>0</v>
      </c>
      <c r="BA99" s="283">
        <v>0</v>
      </c>
      <c r="BB99" s="283">
        <v>0</v>
      </c>
      <c r="BC99" s="283">
        <v>0</v>
      </c>
      <c r="BD99" s="283">
        <v>0</v>
      </c>
      <c r="BE99" s="283">
        <v>0</v>
      </c>
      <c r="BF99" s="283">
        <v>0</v>
      </c>
      <c r="BG99" s="283">
        <v>0</v>
      </c>
      <c r="BH99" s="283">
        <v>0</v>
      </c>
      <c r="BI99" s="283">
        <v>0</v>
      </c>
      <c r="BJ99" s="283">
        <v>0</v>
      </c>
      <c r="BK99" s="283">
        <v>0</v>
      </c>
      <c r="BL99" s="283">
        <v>0</v>
      </c>
      <c r="BM99" s="283">
        <v>0</v>
      </c>
    </row>
    <row r="100" spans="1:65">
      <c r="A100" s="267"/>
      <c r="C100" s="287" t="str">
        <v>Llamadas entrantes Local de otros operadores fijos</v>
      </c>
      <c r="G100" t="s">
        <v>86</v>
      </c>
      <c r="N100" s="281">
        <v>0.92</v>
      </c>
      <c r="O100" s="281">
        <v>0.92</v>
      </c>
      <c r="P100" s="281">
        <v>0.92</v>
      </c>
      <c r="Q100" s="281">
        <v>0.92</v>
      </c>
      <c r="R100" s="281">
        <v>0.92</v>
      </c>
      <c r="S100" s="281">
        <v>0.92</v>
      </c>
      <c r="T100" s="281">
        <v>0.92</v>
      </c>
      <c r="U100" s="281">
        <v>0.92</v>
      </c>
      <c r="V100" s="281">
        <v>0.92</v>
      </c>
      <c r="W100" s="281">
        <v>0.92</v>
      </c>
      <c r="X100" s="281">
        <v>0.92</v>
      </c>
      <c r="Y100" s="281">
        <v>0.92</v>
      </c>
      <c r="Z100" s="281">
        <v>0.92</v>
      </c>
      <c r="AA100" s="281">
        <v>0.92</v>
      </c>
      <c r="AB100" s="281">
        <v>0.92</v>
      </c>
      <c r="AC100" s="281">
        <v>0.92</v>
      </c>
      <c r="AD100" s="281">
        <v>0.92</v>
      </c>
      <c r="AE100" s="281">
        <v>0.92</v>
      </c>
      <c r="AF100" s="281">
        <v>0.92</v>
      </c>
      <c r="AG100" s="281">
        <v>0.92</v>
      </c>
      <c r="AH100" s="281">
        <v>0.92</v>
      </c>
      <c r="AI100" s="281">
        <v>0.92</v>
      </c>
      <c r="AJ100" s="281">
        <v>0.92</v>
      </c>
      <c r="AK100" s="281">
        <v>0.92</v>
      </c>
      <c r="AL100" s="281">
        <v>0.92</v>
      </c>
      <c r="AM100" s="281">
        <v>0.92</v>
      </c>
      <c r="AN100" s="281">
        <v>0.92</v>
      </c>
      <c r="AO100" s="281">
        <v>0.92</v>
      </c>
      <c r="AP100" s="281">
        <v>0.92</v>
      </c>
      <c r="AQ100" s="281">
        <v>0.92</v>
      </c>
      <c r="AR100" s="281">
        <v>0.92</v>
      </c>
      <c r="AS100" s="281">
        <v>0.92</v>
      </c>
      <c r="AT100" s="281">
        <v>0.92</v>
      </c>
      <c r="AU100" s="281">
        <v>0.92</v>
      </c>
      <c r="AV100" s="281">
        <v>0.92</v>
      </c>
      <c r="AW100" s="281">
        <v>0.92</v>
      </c>
      <c r="AX100" s="281">
        <v>0.92</v>
      </c>
      <c r="AY100" s="281">
        <v>0.92</v>
      </c>
      <c r="AZ100" s="281">
        <v>0.92</v>
      </c>
      <c r="BA100" s="281">
        <v>0.92</v>
      </c>
      <c r="BB100" s="281">
        <v>0.92</v>
      </c>
      <c r="BC100" s="281">
        <v>0.92</v>
      </c>
      <c r="BD100" s="281">
        <v>0.92</v>
      </c>
      <c r="BE100" s="281">
        <v>0.92</v>
      </c>
      <c r="BF100" s="281">
        <v>0.92</v>
      </c>
      <c r="BG100" s="281">
        <v>0.92</v>
      </c>
      <c r="BH100" s="281">
        <v>0.92</v>
      </c>
      <c r="BI100" s="281">
        <v>0.92</v>
      </c>
      <c r="BJ100" s="281">
        <v>0.92</v>
      </c>
      <c r="BK100" s="281">
        <v>0.92</v>
      </c>
      <c r="BL100" s="281">
        <v>0.92</v>
      </c>
      <c r="BM100" s="281">
        <v>0.92</v>
      </c>
    </row>
    <row r="101" spans="1:65">
      <c r="A101" s="267"/>
      <c r="C101" s="287" t="str">
        <v>Llamadas entrantes Larga Distancia de otros operadores fijos</v>
      </c>
      <c r="G101" t="s">
        <v>86</v>
      </c>
      <c r="N101" s="282">
        <v>0.92</v>
      </c>
      <c r="O101" s="282">
        <v>0.92</v>
      </c>
      <c r="P101" s="282">
        <v>0.92</v>
      </c>
      <c r="Q101" s="282">
        <v>0.92</v>
      </c>
      <c r="R101" s="282">
        <v>0.92</v>
      </c>
      <c r="S101" s="282">
        <v>0.92</v>
      </c>
      <c r="T101" s="282">
        <v>0.92</v>
      </c>
      <c r="U101" s="282">
        <v>0.92</v>
      </c>
      <c r="V101" s="282">
        <v>0.92</v>
      </c>
      <c r="W101" s="282">
        <v>0.92</v>
      </c>
      <c r="X101" s="282">
        <v>0.92</v>
      </c>
      <c r="Y101" s="282">
        <v>0.92</v>
      </c>
      <c r="Z101" s="282">
        <v>0.92</v>
      </c>
      <c r="AA101" s="282">
        <v>0.92</v>
      </c>
      <c r="AB101" s="282">
        <v>0.92</v>
      </c>
      <c r="AC101" s="282">
        <v>0.92</v>
      </c>
      <c r="AD101" s="282">
        <v>0.92</v>
      </c>
      <c r="AE101" s="282">
        <v>0.92</v>
      </c>
      <c r="AF101" s="282">
        <v>0.92</v>
      </c>
      <c r="AG101" s="282">
        <v>0.92</v>
      </c>
      <c r="AH101" s="282">
        <v>0.92</v>
      </c>
      <c r="AI101" s="282">
        <v>0.92</v>
      </c>
      <c r="AJ101" s="282">
        <v>0.92</v>
      </c>
      <c r="AK101" s="282">
        <v>0.92</v>
      </c>
      <c r="AL101" s="282">
        <v>0.92</v>
      </c>
      <c r="AM101" s="282">
        <v>0.92</v>
      </c>
      <c r="AN101" s="282">
        <v>0.92</v>
      </c>
      <c r="AO101" s="282">
        <v>0.92</v>
      </c>
      <c r="AP101" s="282">
        <v>0.92</v>
      </c>
      <c r="AQ101" s="282">
        <v>0.92</v>
      </c>
      <c r="AR101" s="282">
        <v>0.92</v>
      </c>
      <c r="AS101" s="282">
        <v>0.92</v>
      </c>
      <c r="AT101" s="282">
        <v>0.92</v>
      </c>
      <c r="AU101" s="282">
        <v>0.92</v>
      </c>
      <c r="AV101" s="282">
        <v>0.92</v>
      </c>
      <c r="AW101" s="282">
        <v>0.92</v>
      </c>
      <c r="AX101" s="282">
        <v>0.92</v>
      </c>
      <c r="AY101" s="282">
        <v>0.92</v>
      </c>
      <c r="AZ101" s="282">
        <v>0.92</v>
      </c>
      <c r="BA101" s="282">
        <v>0.92</v>
      </c>
      <c r="BB101" s="282">
        <v>0.92</v>
      </c>
      <c r="BC101" s="282">
        <v>0.92</v>
      </c>
      <c r="BD101" s="282">
        <v>0.92</v>
      </c>
      <c r="BE101" s="282">
        <v>0.92</v>
      </c>
      <c r="BF101" s="282">
        <v>0.92</v>
      </c>
      <c r="BG101" s="282">
        <v>0.92</v>
      </c>
      <c r="BH101" s="282">
        <v>0.92</v>
      </c>
      <c r="BI101" s="282">
        <v>0.92</v>
      </c>
      <c r="BJ101" s="282">
        <v>0.92</v>
      </c>
      <c r="BK101" s="282">
        <v>0.92</v>
      </c>
      <c r="BL101" s="282">
        <v>0.92</v>
      </c>
      <c r="BM101" s="282">
        <v>0.92</v>
      </c>
    </row>
    <row r="102" spans="1:65">
      <c r="A102" s="267"/>
      <c r="C102" s="287" t="str">
        <v>Llamadas entrantes de móvil</v>
      </c>
      <c r="G102" t="s">
        <v>86</v>
      </c>
      <c r="N102" s="282">
        <v>0.92</v>
      </c>
      <c r="O102" s="282">
        <v>0.92</v>
      </c>
      <c r="P102" s="282">
        <v>0.92</v>
      </c>
      <c r="Q102" s="282">
        <v>0.92</v>
      </c>
      <c r="R102" s="282">
        <v>0.92</v>
      </c>
      <c r="S102" s="282">
        <v>0.92</v>
      </c>
      <c r="T102" s="282">
        <v>0.92</v>
      </c>
      <c r="U102" s="282">
        <v>0.92</v>
      </c>
      <c r="V102" s="282">
        <v>0.92</v>
      </c>
      <c r="W102" s="282">
        <v>0.92</v>
      </c>
      <c r="X102" s="282">
        <v>0.92</v>
      </c>
      <c r="Y102" s="282">
        <v>0.92</v>
      </c>
      <c r="Z102" s="282">
        <v>0.92</v>
      </c>
      <c r="AA102" s="282">
        <v>0.92</v>
      </c>
      <c r="AB102" s="282">
        <v>0.92</v>
      </c>
      <c r="AC102" s="282">
        <v>0.92</v>
      </c>
      <c r="AD102" s="282">
        <v>0.92</v>
      </c>
      <c r="AE102" s="282">
        <v>0.92</v>
      </c>
      <c r="AF102" s="282">
        <v>0.92</v>
      </c>
      <c r="AG102" s="282">
        <v>0.92</v>
      </c>
      <c r="AH102" s="282">
        <v>0.92</v>
      </c>
      <c r="AI102" s="282">
        <v>0.92</v>
      </c>
      <c r="AJ102" s="282">
        <v>0.92</v>
      </c>
      <c r="AK102" s="282">
        <v>0.92</v>
      </c>
      <c r="AL102" s="282">
        <v>0.92</v>
      </c>
      <c r="AM102" s="282">
        <v>0.92</v>
      </c>
      <c r="AN102" s="282">
        <v>0.92</v>
      </c>
      <c r="AO102" s="282">
        <v>0.92</v>
      </c>
      <c r="AP102" s="282">
        <v>0.92</v>
      </c>
      <c r="AQ102" s="282">
        <v>0.92</v>
      </c>
      <c r="AR102" s="282">
        <v>0.92</v>
      </c>
      <c r="AS102" s="282">
        <v>0.92</v>
      </c>
      <c r="AT102" s="282">
        <v>0.92</v>
      </c>
      <c r="AU102" s="282">
        <v>0.92</v>
      </c>
      <c r="AV102" s="282">
        <v>0.92</v>
      </c>
      <c r="AW102" s="282">
        <v>0.92</v>
      </c>
      <c r="AX102" s="282">
        <v>0.92</v>
      </c>
      <c r="AY102" s="282">
        <v>0.92</v>
      </c>
      <c r="AZ102" s="282">
        <v>0.92</v>
      </c>
      <c r="BA102" s="282">
        <v>0.92</v>
      </c>
      <c r="BB102" s="282">
        <v>0.92</v>
      </c>
      <c r="BC102" s="282">
        <v>0.92</v>
      </c>
      <c r="BD102" s="282">
        <v>0.92</v>
      </c>
      <c r="BE102" s="282">
        <v>0.92</v>
      </c>
      <c r="BF102" s="282">
        <v>0.92</v>
      </c>
      <c r="BG102" s="282">
        <v>0.92</v>
      </c>
      <c r="BH102" s="282">
        <v>0.92</v>
      </c>
      <c r="BI102" s="282">
        <v>0.92</v>
      </c>
      <c r="BJ102" s="282">
        <v>0.92</v>
      </c>
      <c r="BK102" s="282">
        <v>0.92</v>
      </c>
      <c r="BL102" s="282">
        <v>0.92</v>
      </c>
      <c r="BM102" s="282">
        <v>0.92</v>
      </c>
    </row>
    <row r="103" spans="1:65">
      <c r="A103" s="267"/>
      <c r="C103" s="287" t="str">
        <v>Llamadas entrantes de internacional</v>
      </c>
      <c r="G103" t="s">
        <v>86</v>
      </c>
      <c r="N103" s="282">
        <v>0.92</v>
      </c>
      <c r="O103" s="282">
        <v>0.92</v>
      </c>
      <c r="P103" s="282">
        <v>0.92</v>
      </c>
      <c r="Q103" s="282">
        <v>0.92</v>
      </c>
      <c r="R103" s="282">
        <v>0.92</v>
      </c>
      <c r="S103" s="282">
        <v>0.92</v>
      </c>
      <c r="T103" s="282">
        <v>0.92</v>
      </c>
      <c r="U103" s="282">
        <v>0.92</v>
      </c>
      <c r="V103" s="282">
        <v>0.92</v>
      </c>
      <c r="W103" s="282">
        <v>0.92</v>
      </c>
      <c r="X103" s="282">
        <v>0.92</v>
      </c>
      <c r="Y103" s="282">
        <v>0.92</v>
      </c>
      <c r="Z103" s="282">
        <v>0.92</v>
      </c>
      <c r="AA103" s="282">
        <v>0.92</v>
      </c>
      <c r="AB103" s="282">
        <v>0.92</v>
      </c>
      <c r="AC103" s="282">
        <v>0.92</v>
      </c>
      <c r="AD103" s="282">
        <v>0.92</v>
      </c>
      <c r="AE103" s="282">
        <v>0.92</v>
      </c>
      <c r="AF103" s="282">
        <v>0.92</v>
      </c>
      <c r="AG103" s="282">
        <v>0.92</v>
      </c>
      <c r="AH103" s="282">
        <v>0.92</v>
      </c>
      <c r="AI103" s="282">
        <v>0.92</v>
      </c>
      <c r="AJ103" s="282">
        <v>0.92</v>
      </c>
      <c r="AK103" s="282">
        <v>0.92</v>
      </c>
      <c r="AL103" s="282">
        <v>0.92</v>
      </c>
      <c r="AM103" s="282">
        <v>0.92</v>
      </c>
      <c r="AN103" s="282">
        <v>0.92</v>
      </c>
      <c r="AO103" s="282">
        <v>0.92</v>
      </c>
      <c r="AP103" s="282">
        <v>0.92</v>
      </c>
      <c r="AQ103" s="282">
        <v>0.92</v>
      </c>
      <c r="AR103" s="282">
        <v>0.92</v>
      </c>
      <c r="AS103" s="282">
        <v>0.92</v>
      </c>
      <c r="AT103" s="282">
        <v>0.92</v>
      </c>
      <c r="AU103" s="282">
        <v>0.92</v>
      </c>
      <c r="AV103" s="282">
        <v>0.92</v>
      </c>
      <c r="AW103" s="282">
        <v>0.92</v>
      </c>
      <c r="AX103" s="282">
        <v>0.92</v>
      </c>
      <c r="AY103" s="282">
        <v>0.92</v>
      </c>
      <c r="AZ103" s="282">
        <v>0.92</v>
      </c>
      <c r="BA103" s="282">
        <v>0.92</v>
      </c>
      <c r="BB103" s="282">
        <v>0.92</v>
      </c>
      <c r="BC103" s="282">
        <v>0.92</v>
      </c>
      <c r="BD103" s="282">
        <v>0.92</v>
      </c>
      <c r="BE103" s="282">
        <v>0.92</v>
      </c>
      <c r="BF103" s="282">
        <v>0.92</v>
      </c>
      <c r="BG103" s="282">
        <v>0.92</v>
      </c>
      <c r="BH103" s="282">
        <v>0.92</v>
      </c>
      <c r="BI103" s="282">
        <v>0.92</v>
      </c>
      <c r="BJ103" s="282">
        <v>0.92</v>
      </c>
      <c r="BK103" s="282">
        <v>0.92</v>
      </c>
      <c r="BL103" s="282">
        <v>0.92</v>
      </c>
      <c r="BM103" s="282">
        <v>0.92</v>
      </c>
    </row>
    <row r="104" spans="1:65">
      <c r="A104" s="267"/>
      <c r="C104" s="287" t="str">
        <v>Llamadas entrantes de números no geográficos</v>
      </c>
      <c r="G104" t="s">
        <v>86</v>
      </c>
      <c r="N104" s="282">
        <v>0.92</v>
      </c>
      <c r="O104" s="282">
        <v>0.92</v>
      </c>
      <c r="P104" s="282">
        <v>0.92</v>
      </c>
      <c r="Q104" s="282">
        <v>0.92</v>
      </c>
      <c r="R104" s="282">
        <v>0.92</v>
      </c>
      <c r="S104" s="282">
        <v>0.92</v>
      </c>
      <c r="T104" s="282">
        <v>0.92</v>
      </c>
      <c r="U104" s="282">
        <v>0.92</v>
      </c>
      <c r="V104" s="282">
        <v>0.92</v>
      </c>
      <c r="W104" s="282">
        <v>0.92</v>
      </c>
      <c r="X104" s="282">
        <v>0.92</v>
      </c>
      <c r="Y104" s="282">
        <v>0.92</v>
      </c>
      <c r="Z104" s="282">
        <v>0.92</v>
      </c>
      <c r="AA104" s="282">
        <v>0.92</v>
      </c>
      <c r="AB104" s="282">
        <v>0.92</v>
      </c>
      <c r="AC104" s="282">
        <v>0.92</v>
      </c>
      <c r="AD104" s="282">
        <v>0.92</v>
      </c>
      <c r="AE104" s="282">
        <v>0.92</v>
      </c>
      <c r="AF104" s="282">
        <v>0.92</v>
      </c>
      <c r="AG104" s="282">
        <v>0.92</v>
      </c>
      <c r="AH104" s="282">
        <v>0.92</v>
      </c>
      <c r="AI104" s="282">
        <v>0.92</v>
      </c>
      <c r="AJ104" s="282">
        <v>0.92</v>
      </c>
      <c r="AK104" s="282">
        <v>0.92</v>
      </c>
      <c r="AL104" s="282">
        <v>0.92</v>
      </c>
      <c r="AM104" s="282">
        <v>0.92</v>
      </c>
      <c r="AN104" s="282">
        <v>0.92</v>
      </c>
      <c r="AO104" s="282">
        <v>0.92</v>
      </c>
      <c r="AP104" s="282">
        <v>0.92</v>
      </c>
      <c r="AQ104" s="282">
        <v>0.92</v>
      </c>
      <c r="AR104" s="282">
        <v>0.92</v>
      </c>
      <c r="AS104" s="282">
        <v>0.92</v>
      </c>
      <c r="AT104" s="282">
        <v>0.92</v>
      </c>
      <c r="AU104" s="282">
        <v>0.92</v>
      </c>
      <c r="AV104" s="282">
        <v>0.92</v>
      </c>
      <c r="AW104" s="282">
        <v>0.92</v>
      </c>
      <c r="AX104" s="282">
        <v>0.92</v>
      </c>
      <c r="AY104" s="282">
        <v>0.92</v>
      </c>
      <c r="AZ104" s="282">
        <v>0.92</v>
      </c>
      <c r="BA104" s="282">
        <v>0.92</v>
      </c>
      <c r="BB104" s="282">
        <v>0.92</v>
      </c>
      <c r="BC104" s="282">
        <v>0.92</v>
      </c>
      <c r="BD104" s="282">
        <v>0.92</v>
      </c>
      <c r="BE104" s="282">
        <v>0.92</v>
      </c>
      <c r="BF104" s="282">
        <v>0.92</v>
      </c>
      <c r="BG104" s="282">
        <v>0.92</v>
      </c>
      <c r="BH104" s="282">
        <v>0.92</v>
      </c>
      <c r="BI104" s="282">
        <v>0.92</v>
      </c>
      <c r="BJ104" s="282">
        <v>0.92</v>
      </c>
      <c r="BK104" s="282">
        <v>0.92</v>
      </c>
      <c r="BL104" s="282">
        <v>0.92</v>
      </c>
      <c r="BM104" s="282">
        <v>0.92</v>
      </c>
    </row>
    <row r="105" spans="1:65">
      <c r="A105" s="267"/>
      <c r="C105" s="287" t="str">
        <v>Fixed Service14</v>
      </c>
      <c r="G105" t="s">
        <v>86</v>
      </c>
      <c r="N105" s="283">
        <v>0</v>
      </c>
      <c r="O105" s="283">
        <v>0</v>
      </c>
      <c r="P105" s="283">
        <v>0</v>
      </c>
      <c r="Q105" s="283">
        <v>0</v>
      </c>
      <c r="R105" s="283">
        <v>0</v>
      </c>
      <c r="S105" s="283">
        <v>0</v>
      </c>
      <c r="T105" s="283">
        <v>0</v>
      </c>
      <c r="U105" s="283">
        <v>0</v>
      </c>
      <c r="V105" s="283">
        <v>0</v>
      </c>
      <c r="W105" s="283">
        <v>0</v>
      </c>
      <c r="X105" s="283">
        <v>0</v>
      </c>
      <c r="Y105" s="283">
        <v>0</v>
      </c>
      <c r="Z105" s="283">
        <v>0</v>
      </c>
      <c r="AA105" s="283">
        <v>0</v>
      </c>
      <c r="AB105" s="283">
        <v>0</v>
      </c>
      <c r="AC105" s="283">
        <v>0</v>
      </c>
      <c r="AD105" s="283">
        <v>0</v>
      </c>
      <c r="AE105" s="283">
        <v>0</v>
      </c>
      <c r="AF105" s="283">
        <v>0</v>
      </c>
      <c r="AG105" s="283">
        <v>0</v>
      </c>
      <c r="AH105" s="283">
        <v>0</v>
      </c>
      <c r="AI105" s="283">
        <v>0</v>
      </c>
      <c r="AJ105" s="283">
        <v>0</v>
      </c>
      <c r="AK105" s="283">
        <v>0</v>
      </c>
      <c r="AL105" s="283">
        <v>0</v>
      </c>
      <c r="AM105" s="283">
        <v>0</v>
      </c>
      <c r="AN105" s="283">
        <v>0</v>
      </c>
      <c r="AO105" s="283">
        <v>0</v>
      </c>
      <c r="AP105" s="283">
        <v>0</v>
      </c>
      <c r="AQ105" s="283">
        <v>0</v>
      </c>
      <c r="AR105" s="283">
        <v>0</v>
      </c>
      <c r="AS105" s="283">
        <v>0</v>
      </c>
      <c r="AT105" s="283">
        <v>0</v>
      </c>
      <c r="AU105" s="283">
        <v>0</v>
      </c>
      <c r="AV105" s="283">
        <v>0</v>
      </c>
      <c r="AW105" s="283">
        <v>0</v>
      </c>
      <c r="AX105" s="283">
        <v>0</v>
      </c>
      <c r="AY105" s="283">
        <v>0</v>
      </c>
      <c r="AZ105" s="283">
        <v>0</v>
      </c>
      <c r="BA105" s="283">
        <v>0</v>
      </c>
      <c r="BB105" s="283">
        <v>0</v>
      </c>
      <c r="BC105" s="283">
        <v>0</v>
      </c>
      <c r="BD105" s="283">
        <v>0</v>
      </c>
      <c r="BE105" s="283">
        <v>0</v>
      </c>
      <c r="BF105" s="283">
        <v>0</v>
      </c>
      <c r="BG105" s="283">
        <v>0</v>
      </c>
      <c r="BH105" s="283">
        <v>0</v>
      </c>
      <c r="BI105" s="283">
        <v>0</v>
      </c>
      <c r="BJ105" s="283">
        <v>0</v>
      </c>
      <c r="BK105" s="283">
        <v>0</v>
      </c>
      <c r="BL105" s="283">
        <v>0</v>
      </c>
      <c r="BM105" s="283">
        <v>0</v>
      </c>
    </row>
    <row r="106" spans="1:65">
      <c r="A106" s="267"/>
      <c r="C106" s="287" t="str">
        <v>Llamadas en tránsito Local</v>
      </c>
      <c r="G106" t="s">
        <v>86</v>
      </c>
      <c r="N106" s="281">
        <v>0.93034507523172583</v>
      </c>
      <c r="O106" s="281">
        <v>0.93034507523172583</v>
      </c>
      <c r="P106" s="281">
        <v>0.93034507523172583</v>
      </c>
      <c r="Q106" s="281">
        <v>0.93034507523172583</v>
      </c>
      <c r="R106" s="281">
        <v>0.93034507523172583</v>
      </c>
      <c r="S106" s="281">
        <v>0.93034507523172583</v>
      </c>
      <c r="T106" s="281">
        <v>0.93034507523172583</v>
      </c>
      <c r="U106" s="281">
        <v>0.93034507523172583</v>
      </c>
      <c r="V106" s="281">
        <v>0.93034507523172583</v>
      </c>
      <c r="W106" s="281">
        <v>0.93034507523172583</v>
      </c>
      <c r="X106" s="281">
        <v>0.93034507523172583</v>
      </c>
      <c r="Y106" s="281">
        <v>0.93034507523172583</v>
      </c>
      <c r="Z106" s="281">
        <v>0.93034507523172583</v>
      </c>
      <c r="AA106" s="281">
        <v>0.93034507523172583</v>
      </c>
      <c r="AB106" s="281">
        <v>0.93034507523172583</v>
      </c>
      <c r="AC106" s="281">
        <v>0.93034507523172583</v>
      </c>
      <c r="AD106" s="281">
        <v>0.93034507523172583</v>
      </c>
      <c r="AE106" s="281">
        <v>0.93034507523172583</v>
      </c>
      <c r="AF106" s="281">
        <v>0.93034507523172583</v>
      </c>
      <c r="AG106" s="281">
        <v>0.93034507523172583</v>
      </c>
      <c r="AH106" s="281">
        <v>0.93034507523172583</v>
      </c>
      <c r="AI106" s="281">
        <v>0.93034507523172583</v>
      </c>
      <c r="AJ106" s="281">
        <v>0.93034507523172583</v>
      </c>
      <c r="AK106" s="281">
        <v>0.93034507523172583</v>
      </c>
      <c r="AL106" s="281">
        <v>0.93034507523172583</v>
      </c>
      <c r="AM106" s="281">
        <v>0.93034507523172583</v>
      </c>
      <c r="AN106" s="281">
        <v>0.93034507523172583</v>
      </c>
      <c r="AO106" s="281">
        <v>0.93034507523172583</v>
      </c>
      <c r="AP106" s="281">
        <v>0.93034507523172583</v>
      </c>
      <c r="AQ106" s="281">
        <v>0.93034507523172583</v>
      </c>
      <c r="AR106" s="281">
        <v>0.93034507523172583</v>
      </c>
      <c r="AS106" s="281">
        <v>0.93034507523172583</v>
      </c>
      <c r="AT106" s="281">
        <v>0.93034507523172583</v>
      </c>
      <c r="AU106" s="281">
        <v>0.93034507523172583</v>
      </c>
      <c r="AV106" s="281">
        <v>0.93034507523172583</v>
      </c>
      <c r="AW106" s="281">
        <v>0.93034507523172583</v>
      </c>
      <c r="AX106" s="281">
        <v>0.93034507523172583</v>
      </c>
      <c r="AY106" s="281">
        <v>0.93034507523172583</v>
      </c>
      <c r="AZ106" s="281">
        <v>0.93034507523172583</v>
      </c>
      <c r="BA106" s="281">
        <v>0.93034507523172583</v>
      </c>
      <c r="BB106" s="281">
        <v>0.93034507523172583</v>
      </c>
      <c r="BC106" s="281">
        <v>0.93034507523172583</v>
      </c>
      <c r="BD106" s="281">
        <v>0.93034507523172583</v>
      </c>
      <c r="BE106" s="281">
        <v>0.93034507523172583</v>
      </c>
      <c r="BF106" s="281">
        <v>0.93034507523172583</v>
      </c>
      <c r="BG106" s="281">
        <v>0.93034507523172583</v>
      </c>
      <c r="BH106" s="281">
        <v>0.93034507523172583</v>
      </c>
      <c r="BI106" s="281">
        <v>0.93034507523172583</v>
      </c>
      <c r="BJ106" s="281">
        <v>0.93034507523172583</v>
      </c>
      <c r="BK106" s="281">
        <v>0.93034507523172583</v>
      </c>
      <c r="BL106" s="281">
        <v>0.93034507523172583</v>
      </c>
      <c r="BM106" s="281">
        <v>0.93034507523172583</v>
      </c>
    </row>
    <row r="107" spans="1:65">
      <c r="A107" s="267"/>
      <c r="C107" s="287" t="str">
        <v>Llamadas en tránsito Larga Distancia</v>
      </c>
      <c r="G107" t="s">
        <v>86</v>
      </c>
      <c r="N107" s="282">
        <v>0.93034507523172583</v>
      </c>
      <c r="O107" s="282">
        <v>0.93034507523172583</v>
      </c>
      <c r="P107" s="282">
        <v>0.93034507523172583</v>
      </c>
      <c r="Q107" s="282">
        <v>0.93034507523172583</v>
      </c>
      <c r="R107" s="282">
        <v>0.93034507523172583</v>
      </c>
      <c r="S107" s="282">
        <v>0.93034507523172583</v>
      </c>
      <c r="T107" s="282">
        <v>0.93034507523172583</v>
      </c>
      <c r="U107" s="282">
        <v>0.93034507523172583</v>
      </c>
      <c r="V107" s="282">
        <v>0.93034507523172583</v>
      </c>
      <c r="W107" s="282">
        <v>0.93034507523172583</v>
      </c>
      <c r="X107" s="282">
        <v>0.93034507523172583</v>
      </c>
      <c r="Y107" s="282">
        <v>0.93034507523172583</v>
      </c>
      <c r="Z107" s="282">
        <v>0.93034507523172583</v>
      </c>
      <c r="AA107" s="282">
        <v>0.93034507523172583</v>
      </c>
      <c r="AB107" s="282">
        <v>0.93034507523172583</v>
      </c>
      <c r="AC107" s="282">
        <v>0.93034507523172583</v>
      </c>
      <c r="AD107" s="282">
        <v>0.93034507523172583</v>
      </c>
      <c r="AE107" s="282">
        <v>0.93034507523172583</v>
      </c>
      <c r="AF107" s="282">
        <v>0.93034507523172583</v>
      </c>
      <c r="AG107" s="282">
        <v>0.93034507523172583</v>
      </c>
      <c r="AH107" s="282">
        <v>0.93034507523172583</v>
      </c>
      <c r="AI107" s="282">
        <v>0.93034507523172583</v>
      </c>
      <c r="AJ107" s="282">
        <v>0.93034507523172583</v>
      </c>
      <c r="AK107" s="282">
        <v>0.93034507523172583</v>
      </c>
      <c r="AL107" s="282">
        <v>0.93034507523172583</v>
      </c>
      <c r="AM107" s="282">
        <v>0.93034507523172583</v>
      </c>
      <c r="AN107" s="282">
        <v>0.93034507523172583</v>
      </c>
      <c r="AO107" s="282">
        <v>0.93034507523172583</v>
      </c>
      <c r="AP107" s="282">
        <v>0.93034507523172583</v>
      </c>
      <c r="AQ107" s="282">
        <v>0.93034507523172583</v>
      </c>
      <c r="AR107" s="282">
        <v>0.93034507523172583</v>
      </c>
      <c r="AS107" s="282">
        <v>0.93034507523172583</v>
      </c>
      <c r="AT107" s="282">
        <v>0.93034507523172583</v>
      </c>
      <c r="AU107" s="282">
        <v>0.93034507523172583</v>
      </c>
      <c r="AV107" s="282">
        <v>0.93034507523172583</v>
      </c>
      <c r="AW107" s="282">
        <v>0.93034507523172583</v>
      </c>
      <c r="AX107" s="282">
        <v>0.93034507523172583</v>
      </c>
      <c r="AY107" s="282">
        <v>0.93034507523172583</v>
      </c>
      <c r="AZ107" s="282">
        <v>0.93034507523172583</v>
      </c>
      <c r="BA107" s="282">
        <v>0.93034507523172583</v>
      </c>
      <c r="BB107" s="282">
        <v>0.93034507523172583</v>
      </c>
      <c r="BC107" s="282">
        <v>0.93034507523172583</v>
      </c>
      <c r="BD107" s="282">
        <v>0.93034507523172583</v>
      </c>
      <c r="BE107" s="282">
        <v>0.93034507523172583</v>
      </c>
      <c r="BF107" s="282">
        <v>0.93034507523172583</v>
      </c>
      <c r="BG107" s="282">
        <v>0.93034507523172583</v>
      </c>
      <c r="BH107" s="282">
        <v>0.93034507523172583</v>
      </c>
      <c r="BI107" s="282">
        <v>0.93034507523172583</v>
      </c>
      <c r="BJ107" s="282">
        <v>0.93034507523172583</v>
      </c>
      <c r="BK107" s="282">
        <v>0.93034507523172583</v>
      </c>
      <c r="BL107" s="282">
        <v>0.93034507523172583</v>
      </c>
      <c r="BM107" s="282">
        <v>0.93034507523172583</v>
      </c>
    </row>
    <row r="108" spans="1:65">
      <c r="A108" s="267"/>
      <c r="C108" s="287" t="str">
        <v>Fixed Service17</v>
      </c>
      <c r="G108" t="s">
        <v>86</v>
      </c>
      <c r="N108" s="283">
        <v>0</v>
      </c>
      <c r="O108" s="283">
        <v>0</v>
      </c>
      <c r="P108" s="283">
        <v>0</v>
      </c>
      <c r="Q108" s="283">
        <v>0</v>
      </c>
      <c r="R108" s="283">
        <v>0</v>
      </c>
      <c r="S108" s="283">
        <v>0</v>
      </c>
      <c r="T108" s="283">
        <v>0</v>
      </c>
      <c r="U108" s="283">
        <v>0</v>
      </c>
      <c r="V108" s="283">
        <v>0</v>
      </c>
      <c r="W108" s="283">
        <v>0</v>
      </c>
      <c r="X108" s="283">
        <v>0</v>
      </c>
      <c r="Y108" s="283">
        <v>0</v>
      </c>
      <c r="Z108" s="283">
        <v>0</v>
      </c>
      <c r="AA108" s="283">
        <v>0</v>
      </c>
      <c r="AB108" s="283">
        <v>0</v>
      </c>
      <c r="AC108" s="283">
        <v>0</v>
      </c>
      <c r="AD108" s="283">
        <v>0</v>
      </c>
      <c r="AE108" s="283">
        <v>0</v>
      </c>
      <c r="AF108" s="283">
        <v>0</v>
      </c>
      <c r="AG108" s="283">
        <v>0</v>
      </c>
      <c r="AH108" s="283">
        <v>0</v>
      </c>
      <c r="AI108" s="283">
        <v>0</v>
      </c>
      <c r="AJ108" s="283">
        <v>0</v>
      </c>
      <c r="AK108" s="283">
        <v>0</v>
      </c>
      <c r="AL108" s="283">
        <v>0</v>
      </c>
      <c r="AM108" s="283">
        <v>0</v>
      </c>
      <c r="AN108" s="283">
        <v>0</v>
      </c>
      <c r="AO108" s="283">
        <v>0</v>
      </c>
      <c r="AP108" s="283">
        <v>0</v>
      </c>
      <c r="AQ108" s="283">
        <v>0</v>
      </c>
      <c r="AR108" s="283">
        <v>0</v>
      </c>
      <c r="AS108" s="283">
        <v>0</v>
      </c>
      <c r="AT108" s="283">
        <v>0</v>
      </c>
      <c r="AU108" s="283">
        <v>0</v>
      </c>
      <c r="AV108" s="283">
        <v>0</v>
      </c>
      <c r="AW108" s="283">
        <v>0</v>
      </c>
      <c r="AX108" s="283">
        <v>0</v>
      </c>
      <c r="AY108" s="283">
        <v>0</v>
      </c>
      <c r="AZ108" s="283">
        <v>0</v>
      </c>
      <c r="BA108" s="283">
        <v>0</v>
      </c>
      <c r="BB108" s="283">
        <v>0</v>
      </c>
      <c r="BC108" s="283">
        <v>0</v>
      </c>
      <c r="BD108" s="283">
        <v>0</v>
      </c>
      <c r="BE108" s="283">
        <v>0</v>
      </c>
      <c r="BF108" s="283">
        <v>0</v>
      </c>
      <c r="BG108" s="283">
        <v>0</v>
      </c>
      <c r="BH108" s="283">
        <v>0</v>
      </c>
      <c r="BI108" s="283">
        <v>0</v>
      </c>
      <c r="BJ108" s="283">
        <v>0</v>
      </c>
      <c r="BK108" s="283">
        <v>0</v>
      </c>
      <c r="BL108" s="283">
        <v>0</v>
      </c>
      <c r="BM108" s="283">
        <v>0</v>
      </c>
    </row>
    <row r="109" spans="1:65">
      <c r="A109" s="267"/>
      <c r="C109" s="287" t="str">
        <v>SMS on-net</v>
      </c>
      <c r="G109" t="s">
        <v>86</v>
      </c>
      <c r="N109" s="281">
        <v>0.995</v>
      </c>
      <c r="O109" s="281">
        <v>0.995</v>
      </c>
      <c r="P109" s="281">
        <v>0.995</v>
      </c>
      <c r="Q109" s="281">
        <v>0.995</v>
      </c>
      <c r="R109" s="281">
        <v>0.995</v>
      </c>
      <c r="S109" s="281">
        <v>0.995</v>
      </c>
      <c r="T109" s="281">
        <v>0.995</v>
      </c>
      <c r="U109" s="281">
        <v>0.995</v>
      </c>
      <c r="V109" s="281">
        <v>0.995</v>
      </c>
      <c r="W109" s="281">
        <v>0.995</v>
      </c>
      <c r="X109" s="281">
        <v>0.995</v>
      </c>
      <c r="Y109" s="281">
        <v>0.995</v>
      </c>
      <c r="Z109" s="281">
        <v>0.995</v>
      </c>
      <c r="AA109" s="281">
        <v>0.995</v>
      </c>
      <c r="AB109" s="281">
        <v>0.995</v>
      </c>
      <c r="AC109" s="281">
        <v>0.995</v>
      </c>
      <c r="AD109" s="281">
        <v>0.995</v>
      </c>
      <c r="AE109" s="281">
        <v>0.995</v>
      </c>
      <c r="AF109" s="281">
        <v>0.995</v>
      </c>
      <c r="AG109" s="281">
        <v>0.995</v>
      </c>
      <c r="AH109" s="281">
        <v>0.995</v>
      </c>
      <c r="AI109" s="281">
        <v>0.995</v>
      </c>
      <c r="AJ109" s="281">
        <v>0.995</v>
      </c>
      <c r="AK109" s="281">
        <v>0.995</v>
      </c>
      <c r="AL109" s="281">
        <v>0.995</v>
      </c>
      <c r="AM109" s="281">
        <v>0.995</v>
      </c>
      <c r="AN109" s="281">
        <v>0.995</v>
      </c>
      <c r="AO109" s="281">
        <v>0.995</v>
      </c>
      <c r="AP109" s="281">
        <v>0.995</v>
      </c>
      <c r="AQ109" s="281">
        <v>0.995</v>
      </c>
      <c r="AR109" s="281">
        <v>0.995</v>
      </c>
      <c r="AS109" s="281">
        <v>0.995</v>
      </c>
      <c r="AT109" s="281">
        <v>0.995</v>
      </c>
      <c r="AU109" s="281">
        <v>0.995</v>
      </c>
      <c r="AV109" s="281">
        <v>0.995</v>
      </c>
      <c r="AW109" s="281">
        <v>0.995</v>
      </c>
      <c r="AX109" s="281">
        <v>0.995</v>
      </c>
      <c r="AY109" s="281">
        <v>0.995</v>
      </c>
      <c r="AZ109" s="281">
        <v>0.995</v>
      </c>
      <c r="BA109" s="281">
        <v>0.995</v>
      </c>
      <c r="BB109" s="281">
        <v>0.995</v>
      </c>
      <c r="BC109" s="281">
        <v>0.995</v>
      </c>
      <c r="BD109" s="281">
        <v>0.995</v>
      </c>
      <c r="BE109" s="281">
        <v>0.995</v>
      </c>
      <c r="BF109" s="281">
        <v>0.995</v>
      </c>
      <c r="BG109" s="281">
        <v>0.995</v>
      </c>
      <c r="BH109" s="281">
        <v>0.995</v>
      </c>
      <c r="BI109" s="281">
        <v>0.995</v>
      </c>
      <c r="BJ109" s="281">
        <v>0.995</v>
      </c>
      <c r="BK109" s="281">
        <v>0.995</v>
      </c>
      <c r="BL109" s="281">
        <v>0.995</v>
      </c>
      <c r="BM109" s="281">
        <v>0.995</v>
      </c>
    </row>
    <row r="110" spans="1:65">
      <c r="A110" s="267"/>
      <c r="C110" s="287" t="str">
        <v>SMS salientes</v>
      </c>
      <c r="G110" t="s">
        <v>86</v>
      </c>
      <c r="N110" s="281">
        <v>0.92</v>
      </c>
      <c r="O110" s="281">
        <v>0.92</v>
      </c>
      <c r="P110" s="281">
        <v>0.92</v>
      </c>
      <c r="Q110" s="281">
        <v>0.92</v>
      </c>
      <c r="R110" s="281">
        <v>0.92</v>
      </c>
      <c r="S110" s="281">
        <v>0.92</v>
      </c>
      <c r="T110" s="281">
        <v>0.92</v>
      </c>
      <c r="U110" s="281">
        <v>0.92</v>
      </c>
      <c r="V110" s="281">
        <v>0.92</v>
      </c>
      <c r="W110" s="281">
        <v>0.92</v>
      </c>
      <c r="X110" s="281">
        <v>0.92</v>
      </c>
      <c r="Y110" s="281">
        <v>0.92</v>
      </c>
      <c r="Z110" s="281">
        <v>0.92</v>
      </c>
      <c r="AA110" s="281">
        <v>0.92</v>
      </c>
      <c r="AB110" s="281">
        <v>0.92</v>
      </c>
      <c r="AC110" s="281">
        <v>0.92</v>
      </c>
      <c r="AD110" s="281">
        <v>0.92</v>
      </c>
      <c r="AE110" s="281">
        <v>0.92</v>
      </c>
      <c r="AF110" s="281">
        <v>0.92</v>
      </c>
      <c r="AG110" s="281">
        <v>0.92</v>
      </c>
      <c r="AH110" s="281">
        <v>0.92</v>
      </c>
      <c r="AI110" s="281">
        <v>0.92</v>
      </c>
      <c r="AJ110" s="281">
        <v>0.92</v>
      </c>
      <c r="AK110" s="281">
        <v>0.92</v>
      </c>
      <c r="AL110" s="281">
        <v>0.92</v>
      </c>
      <c r="AM110" s="281">
        <v>0.92</v>
      </c>
      <c r="AN110" s="281">
        <v>0.92</v>
      </c>
      <c r="AO110" s="281">
        <v>0.92</v>
      </c>
      <c r="AP110" s="281">
        <v>0.92</v>
      </c>
      <c r="AQ110" s="281">
        <v>0.92</v>
      </c>
      <c r="AR110" s="281">
        <v>0.92</v>
      </c>
      <c r="AS110" s="281">
        <v>0.92</v>
      </c>
      <c r="AT110" s="281">
        <v>0.92</v>
      </c>
      <c r="AU110" s="281">
        <v>0.92</v>
      </c>
      <c r="AV110" s="281">
        <v>0.92</v>
      </c>
      <c r="AW110" s="281">
        <v>0.92</v>
      </c>
      <c r="AX110" s="281">
        <v>0.92</v>
      </c>
      <c r="AY110" s="281">
        <v>0.92</v>
      </c>
      <c r="AZ110" s="281">
        <v>0.92</v>
      </c>
      <c r="BA110" s="281">
        <v>0.92</v>
      </c>
      <c r="BB110" s="281">
        <v>0.92</v>
      </c>
      <c r="BC110" s="281">
        <v>0.92</v>
      </c>
      <c r="BD110" s="281">
        <v>0.92</v>
      </c>
      <c r="BE110" s="281">
        <v>0.92</v>
      </c>
      <c r="BF110" s="281">
        <v>0.92</v>
      </c>
      <c r="BG110" s="281">
        <v>0.92</v>
      </c>
      <c r="BH110" s="281">
        <v>0.92</v>
      </c>
      <c r="BI110" s="281">
        <v>0.92</v>
      </c>
      <c r="BJ110" s="281">
        <v>0.92</v>
      </c>
      <c r="BK110" s="281">
        <v>0.92</v>
      </c>
      <c r="BL110" s="281">
        <v>0.92</v>
      </c>
      <c r="BM110" s="281">
        <v>0.92</v>
      </c>
    </row>
    <row r="111" spans="1:65">
      <c r="A111" s="267"/>
      <c r="C111" s="287" t="str">
        <v>SMS entrantes</v>
      </c>
      <c r="G111" t="s">
        <v>86</v>
      </c>
      <c r="N111" s="281">
        <v>0.93034507523172583</v>
      </c>
      <c r="O111" s="281">
        <v>0.93034507523172583</v>
      </c>
      <c r="P111" s="281">
        <v>0.93034507523172583</v>
      </c>
      <c r="Q111" s="281">
        <v>0.93034507523172583</v>
      </c>
      <c r="R111" s="281">
        <v>0.93034507523172583</v>
      </c>
      <c r="S111" s="281">
        <v>0.93034507523172583</v>
      </c>
      <c r="T111" s="281">
        <v>0.93034507523172583</v>
      </c>
      <c r="U111" s="281">
        <v>0.93034507523172583</v>
      </c>
      <c r="V111" s="281">
        <v>0.93034507523172583</v>
      </c>
      <c r="W111" s="281">
        <v>0.93034507523172583</v>
      </c>
      <c r="X111" s="281">
        <v>0.93034507523172583</v>
      </c>
      <c r="Y111" s="281">
        <v>0.93034507523172583</v>
      </c>
      <c r="Z111" s="281">
        <v>0.93034507523172583</v>
      </c>
      <c r="AA111" s="281">
        <v>0.93034507523172583</v>
      </c>
      <c r="AB111" s="281">
        <v>0.93034507523172583</v>
      </c>
      <c r="AC111" s="281">
        <v>0.93034507523172583</v>
      </c>
      <c r="AD111" s="281">
        <v>0.93034507523172583</v>
      </c>
      <c r="AE111" s="281">
        <v>0.93034507523172583</v>
      </c>
      <c r="AF111" s="281">
        <v>0.93034507523172583</v>
      </c>
      <c r="AG111" s="281">
        <v>0.93034507523172583</v>
      </c>
      <c r="AH111" s="281">
        <v>0.93034507523172583</v>
      </c>
      <c r="AI111" s="281">
        <v>0.93034507523172583</v>
      </c>
      <c r="AJ111" s="281">
        <v>0.93034507523172583</v>
      </c>
      <c r="AK111" s="281">
        <v>0.93034507523172583</v>
      </c>
      <c r="AL111" s="281">
        <v>0.93034507523172583</v>
      </c>
      <c r="AM111" s="281">
        <v>0.93034507523172583</v>
      </c>
      <c r="AN111" s="281">
        <v>0.93034507523172583</v>
      </c>
      <c r="AO111" s="281">
        <v>0.93034507523172583</v>
      </c>
      <c r="AP111" s="281">
        <v>0.93034507523172583</v>
      </c>
      <c r="AQ111" s="281">
        <v>0.93034507523172583</v>
      </c>
      <c r="AR111" s="281">
        <v>0.93034507523172583</v>
      </c>
      <c r="AS111" s="281">
        <v>0.93034507523172583</v>
      </c>
      <c r="AT111" s="281">
        <v>0.93034507523172583</v>
      </c>
      <c r="AU111" s="281">
        <v>0.93034507523172583</v>
      </c>
      <c r="AV111" s="281">
        <v>0.93034507523172583</v>
      </c>
      <c r="AW111" s="281">
        <v>0.93034507523172583</v>
      </c>
      <c r="AX111" s="281">
        <v>0.93034507523172583</v>
      </c>
      <c r="AY111" s="281">
        <v>0.93034507523172583</v>
      </c>
      <c r="AZ111" s="281">
        <v>0.93034507523172583</v>
      </c>
      <c r="BA111" s="281">
        <v>0.93034507523172583</v>
      </c>
      <c r="BB111" s="281">
        <v>0.93034507523172583</v>
      </c>
      <c r="BC111" s="281">
        <v>0.93034507523172583</v>
      </c>
      <c r="BD111" s="281">
        <v>0.93034507523172583</v>
      </c>
      <c r="BE111" s="281">
        <v>0.93034507523172583</v>
      </c>
      <c r="BF111" s="281">
        <v>0.93034507523172583</v>
      </c>
      <c r="BG111" s="281">
        <v>0.93034507523172583</v>
      </c>
      <c r="BH111" s="281">
        <v>0.93034507523172583</v>
      </c>
      <c r="BI111" s="281">
        <v>0.93034507523172583</v>
      </c>
      <c r="BJ111" s="281">
        <v>0.93034507523172583</v>
      </c>
      <c r="BK111" s="281">
        <v>0.93034507523172583</v>
      </c>
      <c r="BL111" s="281">
        <v>0.93034507523172583</v>
      </c>
      <c r="BM111" s="281">
        <v>0.93034507523172583</v>
      </c>
    </row>
    <row r="112" spans="1:65">
      <c r="A112" s="267"/>
      <c r="C112" s="287" t="str">
        <v>Fixed Service21</v>
      </c>
      <c r="G112" t="s">
        <v>86</v>
      </c>
      <c r="N112" s="283">
        <v>0</v>
      </c>
      <c r="O112" s="283">
        <v>0</v>
      </c>
      <c r="P112" s="283">
        <v>0</v>
      </c>
      <c r="Q112" s="283">
        <v>0</v>
      </c>
      <c r="R112" s="283">
        <v>0</v>
      </c>
      <c r="S112" s="283">
        <v>0</v>
      </c>
      <c r="T112" s="283">
        <v>0</v>
      </c>
      <c r="U112" s="283">
        <v>0</v>
      </c>
      <c r="V112" s="283">
        <v>0</v>
      </c>
      <c r="W112" s="283">
        <v>0</v>
      </c>
      <c r="X112" s="283">
        <v>0</v>
      </c>
      <c r="Y112" s="283">
        <v>0</v>
      </c>
      <c r="Z112" s="283">
        <v>0</v>
      </c>
      <c r="AA112" s="283">
        <v>0</v>
      </c>
      <c r="AB112" s="283">
        <v>0</v>
      </c>
      <c r="AC112" s="283">
        <v>0</v>
      </c>
      <c r="AD112" s="283">
        <v>0</v>
      </c>
      <c r="AE112" s="283">
        <v>0</v>
      </c>
      <c r="AF112" s="283">
        <v>0</v>
      </c>
      <c r="AG112" s="283">
        <v>0</v>
      </c>
      <c r="AH112" s="283">
        <v>0</v>
      </c>
      <c r="AI112" s="283">
        <v>0</v>
      </c>
      <c r="AJ112" s="283">
        <v>0</v>
      </c>
      <c r="AK112" s="283">
        <v>0</v>
      </c>
      <c r="AL112" s="283">
        <v>0</v>
      </c>
      <c r="AM112" s="283">
        <v>0</v>
      </c>
      <c r="AN112" s="283">
        <v>0</v>
      </c>
      <c r="AO112" s="283">
        <v>0</v>
      </c>
      <c r="AP112" s="283">
        <v>0</v>
      </c>
      <c r="AQ112" s="283">
        <v>0</v>
      </c>
      <c r="AR112" s="283">
        <v>0</v>
      </c>
      <c r="AS112" s="283">
        <v>0</v>
      </c>
      <c r="AT112" s="283">
        <v>0</v>
      </c>
      <c r="AU112" s="283">
        <v>0</v>
      </c>
      <c r="AV112" s="283">
        <v>0</v>
      </c>
      <c r="AW112" s="283">
        <v>0</v>
      </c>
      <c r="AX112" s="283">
        <v>0</v>
      </c>
      <c r="AY112" s="283">
        <v>0</v>
      </c>
      <c r="AZ112" s="283">
        <v>0</v>
      </c>
      <c r="BA112" s="283">
        <v>0</v>
      </c>
      <c r="BB112" s="283">
        <v>0</v>
      </c>
      <c r="BC112" s="283">
        <v>0</v>
      </c>
      <c r="BD112" s="283">
        <v>0</v>
      </c>
      <c r="BE112" s="283">
        <v>0</v>
      </c>
      <c r="BF112" s="283">
        <v>0</v>
      </c>
      <c r="BG112" s="283">
        <v>0</v>
      </c>
      <c r="BH112" s="283">
        <v>0</v>
      </c>
      <c r="BI112" s="283">
        <v>0</v>
      </c>
      <c r="BJ112" s="283">
        <v>0</v>
      </c>
      <c r="BK112" s="283">
        <v>0</v>
      </c>
      <c r="BL112" s="283">
        <v>0</v>
      </c>
      <c r="BM112" s="283">
        <v>0</v>
      </c>
    </row>
    <row r="113" spans="1:66">
      <c r="A113" s="267"/>
      <c r="C113" s="287" t="str">
        <v>Enlaces dedicados</v>
      </c>
      <c r="G113" t="s">
        <v>86</v>
      </c>
      <c r="N113" s="281">
        <v>0.99</v>
      </c>
      <c r="O113" s="281">
        <v>0.99</v>
      </c>
      <c r="P113" s="281">
        <v>0.99</v>
      </c>
      <c r="Q113" s="281">
        <v>0.99</v>
      </c>
      <c r="R113" s="281">
        <v>0.99</v>
      </c>
      <c r="S113" s="281">
        <v>0.99</v>
      </c>
      <c r="T113" s="281">
        <v>0.99</v>
      </c>
      <c r="U113" s="281">
        <v>0.99</v>
      </c>
      <c r="V113" s="281">
        <v>0.99</v>
      </c>
      <c r="W113" s="281">
        <v>0.99</v>
      </c>
      <c r="X113" s="281">
        <v>0.99</v>
      </c>
      <c r="Y113" s="281">
        <v>0.99</v>
      </c>
      <c r="Z113" s="281">
        <v>0.99</v>
      </c>
      <c r="AA113" s="281">
        <v>0.99</v>
      </c>
      <c r="AB113" s="281">
        <v>0.99</v>
      </c>
      <c r="AC113" s="281">
        <v>0.99</v>
      </c>
      <c r="AD113" s="281">
        <v>0.99</v>
      </c>
      <c r="AE113" s="281">
        <v>0.99</v>
      </c>
      <c r="AF113" s="281">
        <v>0.99</v>
      </c>
      <c r="AG113" s="281">
        <v>0.99</v>
      </c>
      <c r="AH113" s="281">
        <v>0.99</v>
      </c>
      <c r="AI113" s="281">
        <v>0.99</v>
      </c>
      <c r="AJ113" s="281">
        <v>0.99</v>
      </c>
      <c r="AK113" s="281">
        <v>0.99</v>
      </c>
      <c r="AL113" s="281">
        <v>0.99</v>
      </c>
      <c r="AM113" s="281">
        <v>0.99</v>
      </c>
      <c r="AN113" s="281">
        <v>0.99</v>
      </c>
      <c r="AO113" s="281">
        <v>0.99</v>
      </c>
      <c r="AP113" s="281">
        <v>0.99</v>
      </c>
      <c r="AQ113" s="281">
        <v>0.99</v>
      </c>
      <c r="AR113" s="281">
        <v>0.99</v>
      </c>
      <c r="AS113" s="281">
        <v>0.99</v>
      </c>
      <c r="AT113" s="281">
        <v>0.99</v>
      </c>
      <c r="AU113" s="281">
        <v>0.99</v>
      </c>
      <c r="AV113" s="281">
        <v>0.99</v>
      </c>
      <c r="AW113" s="281">
        <v>0.99</v>
      </c>
      <c r="AX113" s="281">
        <v>0.99</v>
      </c>
      <c r="AY113" s="281">
        <v>0.99</v>
      </c>
      <c r="AZ113" s="281">
        <v>0.99</v>
      </c>
      <c r="BA113" s="281">
        <v>0.99</v>
      </c>
      <c r="BB113" s="281">
        <v>0.99</v>
      </c>
      <c r="BC113" s="281">
        <v>0.99</v>
      </c>
      <c r="BD113" s="281">
        <v>0.99</v>
      </c>
      <c r="BE113" s="281">
        <v>0.99</v>
      </c>
      <c r="BF113" s="281">
        <v>0.99</v>
      </c>
      <c r="BG113" s="281">
        <v>0.99</v>
      </c>
      <c r="BH113" s="281">
        <v>0.99</v>
      </c>
      <c r="BI113" s="281">
        <v>0.99</v>
      </c>
      <c r="BJ113" s="281">
        <v>0.99</v>
      </c>
      <c r="BK113" s="281">
        <v>0.99</v>
      </c>
      <c r="BL113" s="281">
        <v>0.99</v>
      </c>
      <c r="BM113" s="281">
        <v>0.99</v>
      </c>
    </row>
    <row r="114" spans="1:66">
      <c r="A114" s="267"/>
      <c r="C114" s="287" t="str">
        <v>xDSL propio (líneas)</v>
      </c>
      <c r="G114" t="s">
        <v>86</v>
      </c>
      <c r="N114" s="281">
        <v>0.97932753013929186</v>
      </c>
      <c r="O114" s="281">
        <v>0.97932753013929186</v>
      </c>
      <c r="P114" s="281">
        <v>0.97932753013929186</v>
      </c>
      <c r="Q114" s="281">
        <v>0.97932753013929186</v>
      </c>
      <c r="R114" s="281">
        <v>0.97932753013929186</v>
      </c>
      <c r="S114" s="281">
        <v>0.97932753013929186</v>
      </c>
      <c r="T114" s="281">
        <v>0.97932753013929186</v>
      </c>
      <c r="U114" s="281">
        <v>0.97932753013929186</v>
      </c>
      <c r="V114" s="281">
        <v>0.97932753013929186</v>
      </c>
      <c r="W114" s="281">
        <v>0.97932753013929186</v>
      </c>
      <c r="X114" s="281">
        <v>0.97932753013929186</v>
      </c>
      <c r="Y114" s="281">
        <v>0.97932753013929186</v>
      </c>
      <c r="Z114" s="281">
        <v>0.97932753013929186</v>
      </c>
      <c r="AA114" s="281">
        <v>0.97932753013929186</v>
      </c>
      <c r="AB114" s="281">
        <v>0.97932753013929186</v>
      </c>
      <c r="AC114" s="281">
        <v>0.97932753013929186</v>
      </c>
      <c r="AD114" s="281">
        <v>0.97932753013929186</v>
      </c>
      <c r="AE114" s="281">
        <v>0.97932753013929186</v>
      </c>
      <c r="AF114" s="281">
        <v>0.97932753013929186</v>
      </c>
      <c r="AG114" s="281">
        <v>0.97932753013929186</v>
      </c>
      <c r="AH114" s="281">
        <v>0.97932753013929186</v>
      </c>
      <c r="AI114" s="281">
        <v>0.97932753013929186</v>
      </c>
      <c r="AJ114" s="281">
        <v>0.97932753013929186</v>
      </c>
      <c r="AK114" s="281">
        <v>0.97932753013929186</v>
      </c>
      <c r="AL114" s="281">
        <v>0.97932753013929186</v>
      </c>
      <c r="AM114" s="281">
        <v>0.97932753013929186</v>
      </c>
      <c r="AN114" s="281">
        <v>0.97932753013929186</v>
      </c>
      <c r="AO114" s="281">
        <v>0.97932753013929186</v>
      </c>
      <c r="AP114" s="281">
        <v>0.97932753013929186</v>
      </c>
      <c r="AQ114" s="281">
        <v>0.97932753013929186</v>
      </c>
      <c r="AR114" s="281">
        <v>0.97932753013929186</v>
      </c>
      <c r="AS114" s="281">
        <v>0.97932753013929186</v>
      </c>
      <c r="AT114" s="281">
        <v>0.97932753013929186</v>
      </c>
      <c r="AU114" s="281">
        <v>0.97932753013929186</v>
      </c>
      <c r="AV114" s="281">
        <v>0.97932753013929186</v>
      </c>
      <c r="AW114" s="281">
        <v>0.97932753013929186</v>
      </c>
      <c r="AX114" s="281">
        <v>0.97932753013929186</v>
      </c>
      <c r="AY114" s="281">
        <v>0.97932753013929186</v>
      </c>
      <c r="AZ114" s="281">
        <v>0.97932753013929186</v>
      </c>
      <c r="BA114" s="281">
        <v>0.97932753013929186</v>
      </c>
      <c r="BB114" s="281">
        <v>0.97932753013929186</v>
      </c>
      <c r="BC114" s="281">
        <v>0.97932753013929186</v>
      </c>
      <c r="BD114" s="281">
        <v>0.97932753013929186</v>
      </c>
      <c r="BE114" s="281">
        <v>0.97932753013929186</v>
      </c>
      <c r="BF114" s="281">
        <v>0.97932753013929186</v>
      </c>
      <c r="BG114" s="281">
        <v>0.97932753013929186</v>
      </c>
      <c r="BH114" s="281">
        <v>0.97932753013929186</v>
      </c>
      <c r="BI114" s="281">
        <v>0.97932753013929186</v>
      </c>
      <c r="BJ114" s="281">
        <v>0.97932753013929186</v>
      </c>
      <c r="BK114" s="281">
        <v>0.97932753013929186</v>
      </c>
      <c r="BL114" s="281">
        <v>0.97932753013929186</v>
      </c>
      <c r="BM114" s="281">
        <v>0.97932753013929186</v>
      </c>
    </row>
    <row r="115" spans="1:66">
      <c r="A115" s="267"/>
      <c r="C115" s="287" t="str">
        <v>xDSL propio (contendido)</v>
      </c>
      <c r="G115" t="s">
        <v>86</v>
      </c>
      <c r="N115" s="282">
        <v>0.99</v>
      </c>
      <c r="O115" s="282">
        <v>0.97932753013929186</v>
      </c>
      <c r="P115" s="282">
        <v>0.97932753013929186</v>
      </c>
      <c r="Q115" s="282">
        <v>0.97932753013929186</v>
      </c>
      <c r="R115" s="282">
        <v>0.97932753013929186</v>
      </c>
      <c r="S115" s="282">
        <v>0.97932753013929186</v>
      </c>
      <c r="T115" s="282">
        <v>0.97932753013929186</v>
      </c>
      <c r="U115" s="282">
        <v>0.97932753013929186</v>
      </c>
      <c r="V115" s="282">
        <v>0.97932753013929186</v>
      </c>
      <c r="W115" s="282">
        <v>0.97932753013929186</v>
      </c>
      <c r="X115" s="282">
        <v>0.97932753013929186</v>
      </c>
      <c r="Y115" s="282">
        <v>0.97932753013929186</v>
      </c>
      <c r="Z115" s="282">
        <v>0.97932753013929186</v>
      </c>
      <c r="AA115" s="282">
        <v>0.97932753013929186</v>
      </c>
      <c r="AB115" s="282">
        <v>0.97932753013929186</v>
      </c>
      <c r="AC115" s="282">
        <v>0.97932753013929186</v>
      </c>
      <c r="AD115" s="282">
        <v>0.97932753013929186</v>
      </c>
      <c r="AE115" s="282">
        <v>0.97932753013929186</v>
      </c>
      <c r="AF115" s="282">
        <v>0.97932753013929186</v>
      </c>
      <c r="AG115" s="282">
        <v>0.97932753013929186</v>
      </c>
      <c r="AH115" s="282">
        <v>0.97932753013929186</v>
      </c>
      <c r="AI115" s="282">
        <v>0.97932753013929186</v>
      </c>
      <c r="AJ115" s="282">
        <v>0.97932753013929186</v>
      </c>
      <c r="AK115" s="282">
        <v>0.97932753013929186</v>
      </c>
      <c r="AL115" s="282">
        <v>0.97932753013929186</v>
      </c>
      <c r="AM115" s="282">
        <v>0.97932753013929186</v>
      </c>
      <c r="AN115" s="282">
        <v>0.97932753013929186</v>
      </c>
      <c r="AO115" s="282">
        <v>0.97932753013929186</v>
      </c>
      <c r="AP115" s="282">
        <v>0.97932753013929186</v>
      </c>
      <c r="AQ115" s="282">
        <v>0.97932753013929186</v>
      </c>
      <c r="AR115" s="282">
        <v>0.97932753013929186</v>
      </c>
      <c r="AS115" s="282">
        <v>0.97932753013929186</v>
      </c>
      <c r="AT115" s="282">
        <v>0.97932753013929186</v>
      </c>
      <c r="AU115" s="282">
        <v>0.97932753013929186</v>
      </c>
      <c r="AV115" s="282">
        <v>0.97932753013929186</v>
      </c>
      <c r="AW115" s="282">
        <v>0.97932753013929186</v>
      </c>
      <c r="AX115" s="282">
        <v>0.97932753013929186</v>
      </c>
      <c r="AY115" s="282">
        <v>0.97932753013929186</v>
      </c>
      <c r="AZ115" s="282">
        <v>0.97932753013929186</v>
      </c>
      <c r="BA115" s="282">
        <v>0.97932753013929186</v>
      </c>
      <c r="BB115" s="282">
        <v>0.97932753013929186</v>
      </c>
      <c r="BC115" s="282">
        <v>0.97932753013929186</v>
      </c>
      <c r="BD115" s="282">
        <v>0.97932753013929186</v>
      </c>
      <c r="BE115" s="282">
        <v>0.97932753013929186</v>
      </c>
      <c r="BF115" s="282">
        <v>0.97932753013929186</v>
      </c>
      <c r="BG115" s="282">
        <v>0.97932753013929186</v>
      </c>
      <c r="BH115" s="282">
        <v>0.97932753013929186</v>
      </c>
      <c r="BI115" s="282">
        <v>0.97932753013929186</v>
      </c>
      <c r="BJ115" s="282">
        <v>0.97932753013929186</v>
      </c>
      <c r="BK115" s="282">
        <v>0.97932753013929186</v>
      </c>
      <c r="BL115" s="282">
        <v>0.97932753013929186</v>
      </c>
      <c r="BM115" s="282">
        <v>0.97932753013929186</v>
      </c>
    </row>
    <row r="116" spans="1:66">
      <c r="A116" s="267"/>
      <c r="C116" s="287" t="str">
        <v>xDSL ajeno (líneas)</v>
      </c>
      <c r="G116" t="s">
        <v>86</v>
      </c>
      <c r="N116" s="282">
        <v>0.97932753013929186</v>
      </c>
      <c r="O116" s="282">
        <v>0.97932753013929186</v>
      </c>
      <c r="P116" s="282">
        <v>0.97932753013929186</v>
      </c>
      <c r="Q116" s="282">
        <v>0.97932753013929186</v>
      </c>
      <c r="R116" s="282">
        <v>0.97932753013929186</v>
      </c>
      <c r="S116" s="282">
        <v>0.97932753013929186</v>
      </c>
      <c r="T116" s="282">
        <v>0.97932753013929186</v>
      </c>
      <c r="U116" s="282">
        <v>0.97932753013929186</v>
      </c>
      <c r="V116" s="282">
        <v>0.97932753013929186</v>
      </c>
      <c r="W116" s="282">
        <v>0.97932753013929186</v>
      </c>
      <c r="X116" s="282">
        <v>0.97932753013929186</v>
      </c>
      <c r="Y116" s="282">
        <v>0.97932753013929186</v>
      </c>
      <c r="Z116" s="282">
        <v>0.97932753013929186</v>
      </c>
      <c r="AA116" s="282">
        <v>0.97932753013929186</v>
      </c>
      <c r="AB116" s="282">
        <v>0.97932753013929186</v>
      </c>
      <c r="AC116" s="282">
        <v>0.97932753013929186</v>
      </c>
      <c r="AD116" s="282">
        <v>0.97932753013929186</v>
      </c>
      <c r="AE116" s="282">
        <v>0.97932753013929186</v>
      </c>
      <c r="AF116" s="282">
        <v>0.97932753013929186</v>
      </c>
      <c r="AG116" s="282">
        <v>0.97932753013929186</v>
      </c>
      <c r="AH116" s="282">
        <v>0.97932753013929186</v>
      </c>
      <c r="AI116" s="282">
        <v>0.97932753013929186</v>
      </c>
      <c r="AJ116" s="282">
        <v>0.97932753013929186</v>
      </c>
      <c r="AK116" s="282">
        <v>0.97932753013929186</v>
      </c>
      <c r="AL116" s="282">
        <v>0.97932753013929186</v>
      </c>
      <c r="AM116" s="282">
        <v>0.97932753013929186</v>
      </c>
      <c r="AN116" s="282">
        <v>0.97932753013929186</v>
      </c>
      <c r="AO116" s="282">
        <v>0.97932753013929186</v>
      </c>
      <c r="AP116" s="282">
        <v>0.97932753013929186</v>
      </c>
      <c r="AQ116" s="282">
        <v>0.97932753013929186</v>
      </c>
      <c r="AR116" s="282">
        <v>0.97932753013929186</v>
      </c>
      <c r="AS116" s="282">
        <v>0.97932753013929186</v>
      </c>
      <c r="AT116" s="282">
        <v>0.97932753013929186</v>
      </c>
      <c r="AU116" s="282">
        <v>0.97932753013929186</v>
      </c>
      <c r="AV116" s="282">
        <v>0.97932753013929186</v>
      </c>
      <c r="AW116" s="282">
        <v>0.97932753013929186</v>
      </c>
      <c r="AX116" s="282">
        <v>0.97932753013929186</v>
      </c>
      <c r="AY116" s="282">
        <v>0.97932753013929186</v>
      </c>
      <c r="AZ116" s="282">
        <v>0.97932753013929186</v>
      </c>
      <c r="BA116" s="282">
        <v>0.97932753013929186</v>
      </c>
      <c r="BB116" s="282">
        <v>0.97932753013929186</v>
      </c>
      <c r="BC116" s="282">
        <v>0.97932753013929186</v>
      </c>
      <c r="BD116" s="282">
        <v>0.97932753013929186</v>
      </c>
      <c r="BE116" s="282">
        <v>0.97932753013929186</v>
      </c>
      <c r="BF116" s="282">
        <v>0.97932753013929186</v>
      </c>
      <c r="BG116" s="282">
        <v>0.97932753013929186</v>
      </c>
      <c r="BH116" s="282">
        <v>0.97932753013929186</v>
      </c>
      <c r="BI116" s="282">
        <v>0.97932753013929186</v>
      </c>
      <c r="BJ116" s="282">
        <v>0.97932753013929186</v>
      </c>
      <c r="BK116" s="282">
        <v>0.97932753013929186</v>
      </c>
      <c r="BL116" s="282">
        <v>0.97932753013929186</v>
      </c>
      <c r="BM116" s="282">
        <v>0.97932753013929186</v>
      </c>
    </row>
    <row r="117" spans="1:66">
      <c r="A117" s="267"/>
      <c r="C117" s="287" t="str">
        <v>xDSL ajeno (bitstream)</v>
      </c>
      <c r="G117" t="s">
        <v>86</v>
      </c>
      <c r="N117" s="282">
        <v>0.99</v>
      </c>
      <c r="O117" s="282">
        <v>0.97932753013929186</v>
      </c>
      <c r="P117" s="282">
        <v>0.97932753013929186</v>
      </c>
      <c r="Q117" s="282">
        <v>0.97932753013929186</v>
      </c>
      <c r="R117" s="282">
        <v>0.97932753013929186</v>
      </c>
      <c r="S117" s="282">
        <v>0.97932753013929186</v>
      </c>
      <c r="T117" s="282">
        <v>0.97932753013929186</v>
      </c>
      <c r="U117" s="282">
        <v>0.97932753013929186</v>
      </c>
      <c r="V117" s="282">
        <v>0.97932753013929186</v>
      </c>
      <c r="W117" s="282">
        <v>0.97932753013929186</v>
      </c>
      <c r="X117" s="282">
        <v>0.97932753013929186</v>
      </c>
      <c r="Y117" s="282">
        <v>0.97932753013929186</v>
      </c>
      <c r="Z117" s="282">
        <v>0.97932753013929186</v>
      </c>
      <c r="AA117" s="282">
        <v>0.97932753013929186</v>
      </c>
      <c r="AB117" s="282">
        <v>0.97932753013929186</v>
      </c>
      <c r="AC117" s="282">
        <v>0.97932753013929186</v>
      </c>
      <c r="AD117" s="282">
        <v>0.97932753013929186</v>
      </c>
      <c r="AE117" s="282">
        <v>0.97932753013929186</v>
      </c>
      <c r="AF117" s="282">
        <v>0.97932753013929186</v>
      </c>
      <c r="AG117" s="282">
        <v>0.97932753013929186</v>
      </c>
      <c r="AH117" s="282">
        <v>0.97932753013929186</v>
      </c>
      <c r="AI117" s="282">
        <v>0.97932753013929186</v>
      </c>
      <c r="AJ117" s="282">
        <v>0.97932753013929186</v>
      </c>
      <c r="AK117" s="282">
        <v>0.97932753013929186</v>
      </c>
      <c r="AL117" s="282">
        <v>0.97932753013929186</v>
      </c>
      <c r="AM117" s="282">
        <v>0.97932753013929186</v>
      </c>
      <c r="AN117" s="282">
        <v>0.97932753013929186</v>
      </c>
      <c r="AO117" s="282">
        <v>0.97932753013929186</v>
      </c>
      <c r="AP117" s="282">
        <v>0.97932753013929186</v>
      </c>
      <c r="AQ117" s="282">
        <v>0.97932753013929186</v>
      </c>
      <c r="AR117" s="282">
        <v>0.97932753013929186</v>
      </c>
      <c r="AS117" s="282">
        <v>0.97932753013929186</v>
      </c>
      <c r="AT117" s="282">
        <v>0.97932753013929186</v>
      </c>
      <c r="AU117" s="282">
        <v>0.97932753013929186</v>
      </c>
      <c r="AV117" s="282">
        <v>0.97932753013929186</v>
      </c>
      <c r="AW117" s="282">
        <v>0.97932753013929186</v>
      </c>
      <c r="AX117" s="282">
        <v>0.97932753013929186</v>
      </c>
      <c r="AY117" s="282">
        <v>0.97932753013929186</v>
      </c>
      <c r="AZ117" s="282">
        <v>0.97932753013929186</v>
      </c>
      <c r="BA117" s="282">
        <v>0.97932753013929186</v>
      </c>
      <c r="BB117" s="282">
        <v>0.97932753013929186</v>
      </c>
      <c r="BC117" s="282">
        <v>0.97932753013929186</v>
      </c>
      <c r="BD117" s="282">
        <v>0.97932753013929186</v>
      </c>
      <c r="BE117" s="282">
        <v>0.97932753013929186</v>
      </c>
      <c r="BF117" s="282">
        <v>0.97932753013929186</v>
      </c>
      <c r="BG117" s="282">
        <v>0.97932753013929186</v>
      </c>
      <c r="BH117" s="282">
        <v>0.97932753013929186</v>
      </c>
      <c r="BI117" s="282">
        <v>0.97932753013929186</v>
      </c>
      <c r="BJ117" s="282">
        <v>0.97932753013929186</v>
      </c>
      <c r="BK117" s="282">
        <v>0.97932753013929186</v>
      </c>
      <c r="BL117" s="282">
        <v>0.97932753013929186</v>
      </c>
      <c r="BM117" s="282">
        <v>0.97932753013929186</v>
      </c>
    </row>
    <row r="118" spans="1:66">
      <c r="A118" s="267"/>
      <c r="C118" s="287" t="str">
        <v>Fixed Service27</v>
      </c>
      <c r="G118" t="s">
        <v>86</v>
      </c>
      <c r="N118" s="283">
        <v>0</v>
      </c>
      <c r="O118" s="283">
        <v>0</v>
      </c>
      <c r="P118" s="283">
        <v>0</v>
      </c>
      <c r="Q118" s="283">
        <v>0</v>
      </c>
      <c r="R118" s="283">
        <v>0</v>
      </c>
      <c r="S118" s="283">
        <v>0</v>
      </c>
      <c r="T118" s="283">
        <v>0</v>
      </c>
      <c r="U118" s="283">
        <v>0</v>
      </c>
      <c r="V118" s="283">
        <v>0</v>
      </c>
      <c r="W118" s="283">
        <v>0</v>
      </c>
      <c r="X118" s="283">
        <v>0</v>
      </c>
      <c r="Y118" s="283">
        <v>0</v>
      </c>
      <c r="Z118" s="283">
        <v>0</v>
      </c>
      <c r="AA118" s="283">
        <v>0</v>
      </c>
      <c r="AB118" s="283">
        <v>0</v>
      </c>
      <c r="AC118" s="283">
        <v>0</v>
      </c>
      <c r="AD118" s="283">
        <v>0</v>
      </c>
      <c r="AE118" s="283">
        <v>0</v>
      </c>
      <c r="AF118" s="283">
        <v>0</v>
      </c>
      <c r="AG118" s="283">
        <v>0</v>
      </c>
      <c r="AH118" s="283">
        <v>0</v>
      </c>
      <c r="AI118" s="283">
        <v>0</v>
      </c>
      <c r="AJ118" s="283">
        <v>0</v>
      </c>
      <c r="AK118" s="283">
        <v>0</v>
      </c>
      <c r="AL118" s="283">
        <v>0</v>
      </c>
      <c r="AM118" s="283">
        <v>0</v>
      </c>
      <c r="AN118" s="283">
        <v>0</v>
      </c>
      <c r="AO118" s="283">
        <v>0</v>
      </c>
      <c r="AP118" s="283">
        <v>0</v>
      </c>
      <c r="AQ118" s="283">
        <v>0</v>
      </c>
      <c r="AR118" s="283">
        <v>0</v>
      </c>
      <c r="AS118" s="283">
        <v>0</v>
      </c>
      <c r="AT118" s="283">
        <v>0</v>
      </c>
      <c r="AU118" s="283">
        <v>0</v>
      </c>
      <c r="AV118" s="283">
        <v>0</v>
      </c>
      <c r="AW118" s="283">
        <v>0</v>
      </c>
      <c r="AX118" s="283">
        <v>0</v>
      </c>
      <c r="AY118" s="283">
        <v>0</v>
      </c>
      <c r="AZ118" s="283">
        <v>0</v>
      </c>
      <c r="BA118" s="283">
        <v>0</v>
      </c>
      <c r="BB118" s="283">
        <v>0</v>
      </c>
      <c r="BC118" s="283">
        <v>0</v>
      </c>
      <c r="BD118" s="283">
        <v>0</v>
      </c>
      <c r="BE118" s="283">
        <v>0</v>
      </c>
      <c r="BF118" s="283">
        <v>0</v>
      </c>
      <c r="BG118" s="283">
        <v>0</v>
      </c>
      <c r="BH118" s="283">
        <v>0</v>
      </c>
      <c r="BI118" s="283">
        <v>0</v>
      </c>
      <c r="BJ118" s="283">
        <v>0</v>
      </c>
      <c r="BK118" s="283">
        <v>0</v>
      </c>
      <c r="BL118" s="283">
        <v>0</v>
      </c>
      <c r="BM118" s="283">
        <v>0</v>
      </c>
    </row>
    <row r="119" spans="1:66">
      <c r="A119" s="267"/>
      <c r="C119" s="287" t="str">
        <v>Fixed Service28</v>
      </c>
      <c r="G119" t="s">
        <v>86</v>
      </c>
      <c r="N119" s="283">
        <v>0</v>
      </c>
      <c r="O119" s="283">
        <v>0</v>
      </c>
      <c r="P119" s="283">
        <v>0</v>
      </c>
      <c r="Q119" s="283">
        <v>0</v>
      </c>
      <c r="R119" s="283">
        <v>0</v>
      </c>
      <c r="S119" s="283">
        <v>0</v>
      </c>
      <c r="T119" s="283">
        <v>0</v>
      </c>
      <c r="U119" s="283">
        <v>0</v>
      </c>
      <c r="V119" s="283">
        <v>0</v>
      </c>
      <c r="W119" s="283">
        <v>0</v>
      </c>
      <c r="X119" s="283">
        <v>0</v>
      </c>
      <c r="Y119" s="283">
        <v>0</v>
      </c>
      <c r="Z119" s="283">
        <v>0</v>
      </c>
      <c r="AA119" s="283">
        <v>0</v>
      </c>
      <c r="AB119" s="283">
        <v>0</v>
      </c>
      <c r="AC119" s="283">
        <v>0</v>
      </c>
      <c r="AD119" s="283">
        <v>0</v>
      </c>
      <c r="AE119" s="283">
        <v>0</v>
      </c>
      <c r="AF119" s="283">
        <v>0</v>
      </c>
      <c r="AG119" s="283">
        <v>0</v>
      </c>
      <c r="AH119" s="283">
        <v>0</v>
      </c>
      <c r="AI119" s="283">
        <v>0</v>
      </c>
      <c r="AJ119" s="283">
        <v>0</v>
      </c>
      <c r="AK119" s="283">
        <v>0</v>
      </c>
      <c r="AL119" s="283">
        <v>0</v>
      </c>
      <c r="AM119" s="283">
        <v>0</v>
      </c>
      <c r="AN119" s="283">
        <v>0</v>
      </c>
      <c r="AO119" s="283">
        <v>0</v>
      </c>
      <c r="AP119" s="283">
        <v>0</v>
      </c>
      <c r="AQ119" s="283">
        <v>0</v>
      </c>
      <c r="AR119" s="283">
        <v>0</v>
      </c>
      <c r="AS119" s="283">
        <v>0</v>
      </c>
      <c r="AT119" s="283">
        <v>0</v>
      </c>
      <c r="AU119" s="283">
        <v>0</v>
      </c>
      <c r="AV119" s="283">
        <v>0</v>
      </c>
      <c r="AW119" s="283">
        <v>0</v>
      </c>
      <c r="AX119" s="283">
        <v>0</v>
      </c>
      <c r="AY119" s="283">
        <v>0</v>
      </c>
      <c r="AZ119" s="283">
        <v>0</v>
      </c>
      <c r="BA119" s="283">
        <v>0</v>
      </c>
      <c r="BB119" s="283">
        <v>0</v>
      </c>
      <c r="BC119" s="283">
        <v>0</v>
      </c>
      <c r="BD119" s="283">
        <v>0</v>
      </c>
      <c r="BE119" s="283">
        <v>0</v>
      </c>
      <c r="BF119" s="283">
        <v>0</v>
      </c>
      <c r="BG119" s="283">
        <v>0</v>
      </c>
      <c r="BH119" s="283">
        <v>0</v>
      </c>
      <c r="BI119" s="283">
        <v>0</v>
      </c>
      <c r="BJ119" s="283">
        <v>0</v>
      </c>
      <c r="BK119" s="283">
        <v>0</v>
      </c>
      <c r="BL119" s="283">
        <v>0</v>
      </c>
      <c r="BM119" s="283">
        <v>0</v>
      </c>
    </row>
    <row r="120" spans="1:66">
      <c r="A120" s="267"/>
      <c r="C120" s="287" t="str">
        <v>Fixed Service29</v>
      </c>
      <c r="G120" t="s">
        <v>86</v>
      </c>
      <c r="N120" s="283">
        <v>0</v>
      </c>
      <c r="O120" s="283">
        <v>0</v>
      </c>
      <c r="P120" s="283">
        <v>0</v>
      </c>
      <c r="Q120" s="283">
        <v>0</v>
      </c>
      <c r="R120" s="283">
        <v>0</v>
      </c>
      <c r="S120" s="283">
        <v>0</v>
      </c>
      <c r="T120" s="283">
        <v>0</v>
      </c>
      <c r="U120" s="283">
        <v>0</v>
      </c>
      <c r="V120" s="283">
        <v>0</v>
      </c>
      <c r="W120" s="283">
        <v>0</v>
      </c>
      <c r="X120" s="283">
        <v>0</v>
      </c>
      <c r="Y120" s="283">
        <v>0</v>
      </c>
      <c r="Z120" s="283">
        <v>0</v>
      </c>
      <c r="AA120" s="283">
        <v>0</v>
      </c>
      <c r="AB120" s="283">
        <v>0</v>
      </c>
      <c r="AC120" s="283">
        <v>0</v>
      </c>
      <c r="AD120" s="283">
        <v>0</v>
      </c>
      <c r="AE120" s="283">
        <v>0</v>
      </c>
      <c r="AF120" s="283">
        <v>0</v>
      </c>
      <c r="AG120" s="283">
        <v>0</v>
      </c>
      <c r="AH120" s="283">
        <v>0</v>
      </c>
      <c r="AI120" s="283">
        <v>0</v>
      </c>
      <c r="AJ120" s="283">
        <v>0</v>
      </c>
      <c r="AK120" s="283">
        <v>0</v>
      </c>
      <c r="AL120" s="283">
        <v>0</v>
      </c>
      <c r="AM120" s="283">
        <v>0</v>
      </c>
      <c r="AN120" s="283">
        <v>0</v>
      </c>
      <c r="AO120" s="283">
        <v>0</v>
      </c>
      <c r="AP120" s="283">
        <v>0</v>
      </c>
      <c r="AQ120" s="283">
        <v>0</v>
      </c>
      <c r="AR120" s="283">
        <v>0</v>
      </c>
      <c r="AS120" s="283">
        <v>0</v>
      </c>
      <c r="AT120" s="283">
        <v>0</v>
      </c>
      <c r="AU120" s="283">
        <v>0</v>
      </c>
      <c r="AV120" s="283">
        <v>0</v>
      </c>
      <c r="AW120" s="283">
        <v>0</v>
      </c>
      <c r="AX120" s="283">
        <v>0</v>
      </c>
      <c r="AY120" s="283">
        <v>0</v>
      </c>
      <c r="AZ120" s="283">
        <v>0</v>
      </c>
      <c r="BA120" s="283">
        <v>0</v>
      </c>
      <c r="BB120" s="283">
        <v>0</v>
      </c>
      <c r="BC120" s="283">
        <v>0</v>
      </c>
      <c r="BD120" s="283">
        <v>0</v>
      </c>
      <c r="BE120" s="283">
        <v>0</v>
      </c>
      <c r="BF120" s="283">
        <v>0</v>
      </c>
      <c r="BG120" s="283">
        <v>0</v>
      </c>
      <c r="BH120" s="283">
        <v>0</v>
      </c>
      <c r="BI120" s="283">
        <v>0</v>
      </c>
      <c r="BJ120" s="283">
        <v>0</v>
      </c>
      <c r="BK120" s="283">
        <v>0</v>
      </c>
      <c r="BL120" s="283">
        <v>0</v>
      </c>
      <c r="BM120" s="283">
        <v>0</v>
      </c>
    </row>
    <row r="121" spans="1:66">
      <c r="A121" s="267"/>
      <c r="C121" s="287" t="str">
        <v>Televisión</v>
      </c>
      <c r="G121" t="s">
        <v>86</v>
      </c>
      <c r="N121" s="281">
        <v>0.97932753013929186</v>
      </c>
      <c r="O121" s="281">
        <v>0.97932753013929186</v>
      </c>
      <c r="P121" s="281">
        <v>0.97932753013929186</v>
      </c>
      <c r="Q121" s="281">
        <v>0.97932753013929186</v>
      </c>
      <c r="R121" s="281">
        <v>0.97932753013929186</v>
      </c>
      <c r="S121" s="281">
        <v>0.97932753013929186</v>
      </c>
      <c r="T121" s="281">
        <v>0.97932753013929186</v>
      </c>
      <c r="U121" s="281">
        <v>0.97932753013929186</v>
      </c>
      <c r="V121" s="281">
        <v>0.97932753013929186</v>
      </c>
      <c r="W121" s="281">
        <v>0.97932753013929186</v>
      </c>
      <c r="X121" s="281">
        <v>0.97932753013929186</v>
      </c>
      <c r="Y121" s="281">
        <v>0.97932753013929186</v>
      </c>
      <c r="Z121" s="281">
        <v>0.97932753013929186</v>
      </c>
      <c r="AA121" s="281">
        <v>0.97932753013929186</v>
      </c>
      <c r="AB121" s="281">
        <v>0.97932753013929186</v>
      </c>
      <c r="AC121" s="281">
        <v>0.97932753013929186</v>
      </c>
      <c r="AD121" s="281">
        <v>0.97932753013929186</v>
      </c>
      <c r="AE121" s="281">
        <v>0.97932753013929186</v>
      </c>
      <c r="AF121" s="281">
        <v>0.97932753013929186</v>
      </c>
      <c r="AG121" s="281">
        <v>0.97932753013929186</v>
      </c>
      <c r="AH121" s="281">
        <v>0.97932753013929186</v>
      </c>
      <c r="AI121" s="281">
        <v>0.97932753013929186</v>
      </c>
      <c r="AJ121" s="281">
        <v>0.97932753013929186</v>
      </c>
      <c r="AK121" s="281">
        <v>0.97932753013929186</v>
      </c>
      <c r="AL121" s="281">
        <v>0.97932753013929186</v>
      </c>
      <c r="AM121" s="281">
        <v>0.97932753013929186</v>
      </c>
      <c r="AN121" s="281">
        <v>0.97932753013929186</v>
      </c>
      <c r="AO121" s="281">
        <v>0.97932753013929186</v>
      </c>
      <c r="AP121" s="281">
        <v>0.97932753013929186</v>
      </c>
      <c r="AQ121" s="281">
        <v>0.97932753013929186</v>
      </c>
      <c r="AR121" s="281">
        <v>0.97932753013929186</v>
      </c>
      <c r="AS121" s="281">
        <v>0.97932753013929186</v>
      </c>
      <c r="AT121" s="281">
        <v>0.97932753013929186</v>
      </c>
      <c r="AU121" s="281">
        <v>0.97932753013929186</v>
      </c>
      <c r="AV121" s="281">
        <v>0.97932753013929186</v>
      </c>
      <c r="AW121" s="281">
        <v>0.97932753013929186</v>
      </c>
      <c r="AX121" s="281">
        <v>0.97932753013929186</v>
      </c>
      <c r="AY121" s="281">
        <v>0.97932753013929186</v>
      </c>
      <c r="AZ121" s="281">
        <v>0.97932753013929186</v>
      </c>
      <c r="BA121" s="281">
        <v>0.97932753013929186</v>
      </c>
      <c r="BB121" s="281">
        <v>0.97932753013929186</v>
      </c>
      <c r="BC121" s="281">
        <v>0.97932753013929186</v>
      </c>
      <c r="BD121" s="281">
        <v>0.97932753013929186</v>
      </c>
      <c r="BE121" s="281">
        <v>0.97932753013929186</v>
      </c>
      <c r="BF121" s="281">
        <v>0.97932753013929186</v>
      </c>
      <c r="BG121" s="281">
        <v>0.97932753013929186</v>
      </c>
      <c r="BH121" s="281">
        <v>0.97932753013929186</v>
      </c>
      <c r="BI121" s="281">
        <v>0.97932753013929186</v>
      </c>
      <c r="BJ121" s="281">
        <v>0.97932753013929186</v>
      </c>
      <c r="BK121" s="281">
        <v>0.97932753013929186</v>
      </c>
      <c r="BL121" s="281">
        <v>0.97932753013929186</v>
      </c>
      <c r="BM121" s="281">
        <v>0.97932753013929186</v>
      </c>
    </row>
    <row r="122" spans="1:66">
      <c r="A122" s="267"/>
      <c r="BN122" s="19" t="s">
        <v>568</v>
      </c>
    </row>
  </sheetData>
  <phoneticPr fontId="9" type="noConversion"/>
  <conditionalFormatting sqref="K90:K122">
    <cfRule type="cellIs" dxfId="0" priority="1" stopIfTrue="1" operator="equal">
      <formula>"error"</formula>
    </cfRule>
  </conditionalFormatting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  <pageSetUpPr autoPageBreaks="0"/>
  </sheetPr>
  <dimension ref="A1:BS104"/>
  <sheetViews>
    <sheetView showGridLines="0" zoomScale="80" zoomScaleNormal="80" workbookViewId="0">
      <pane xSplit="7" ySplit="3" topLeftCell="N76" activePane="bottomRight" state="frozen"/>
      <selection activeCell="O63" sqref="O63"/>
      <selection pane="topRight" activeCell="O63" sqref="O63"/>
      <selection pane="bottomLeft" activeCell="O63" sqref="O63"/>
      <selection pane="bottomRight" activeCell="R70" sqref="R70"/>
    </sheetView>
  </sheetViews>
  <sheetFormatPr baseColWidth="10" defaultColWidth="12.7109375" defaultRowHeight="12"/>
  <cols>
    <col min="1" max="2" width="6.7109375" customWidth="1"/>
    <col min="3" max="7" width="12.7109375" customWidth="1"/>
    <col min="8" max="8" width="18.5703125" customWidth="1"/>
    <col min="9" max="9" width="15.5703125" bestFit="1" customWidth="1"/>
    <col min="13" max="13" width="12.85546875" bestFit="1" customWidth="1"/>
    <col min="14" max="14" width="13" bestFit="1" customWidth="1"/>
    <col min="15" max="16" width="14.7109375" bestFit="1" customWidth="1"/>
    <col min="17" max="17" width="15" bestFit="1" customWidth="1"/>
    <col min="18" max="18" width="17.140625" bestFit="1" customWidth="1"/>
    <col min="19" max="20" width="15" bestFit="1" customWidth="1"/>
    <col min="21" max="21" width="14.7109375" bestFit="1" customWidth="1"/>
    <col min="22" max="60" width="15.5703125" bestFit="1" customWidth="1"/>
    <col min="61" max="62" width="14.5703125" customWidth="1"/>
    <col min="63" max="64" width="15.5703125" bestFit="1" customWidth="1"/>
    <col min="65" max="65" width="13.7109375" customWidth="1"/>
  </cols>
  <sheetData>
    <row r="1" spans="1:71" s="40" customFormat="1" ht="33.75" customHeight="1">
      <c r="D1" s="49" t="s">
        <v>376</v>
      </c>
      <c r="L1" s="40" t="s">
        <v>70</v>
      </c>
    </row>
    <row r="3" spans="1:71">
      <c r="D3" s="52"/>
      <c r="E3" s="52"/>
      <c r="F3" s="52" t="s">
        <v>374</v>
      </c>
      <c r="G3" s="52" t="s">
        <v>136</v>
      </c>
      <c r="I3" s="1">
        <f t="array" ref="I3:BM3">TRANSPOSE(Market.Years)</f>
        <v>2000</v>
      </c>
      <c r="J3" s="1">
        <v>2001</v>
      </c>
      <c r="K3" s="1">
        <v>2002</v>
      </c>
      <c r="L3" s="1">
        <v>2003</v>
      </c>
      <c r="M3" s="1">
        <v>2004</v>
      </c>
      <c r="N3" s="1">
        <v>2005</v>
      </c>
      <c r="O3" s="1">
        <v>2006</v>
      </c>
      <c r="P3" s="1">
        <v>2007</v>
      </c>
      <c r="Q3" s="1">
        <v>2008</v>
      </c>
      <c r="R3" s="1">
        <v>2009</v>
      </c>
      <c r="S3" s="1">
        <v>2010</v>
      </c>
      <c r="T3" s="1">
        <v>2011</v>
      </c>
      <c r="U3" s="1">
        <v>2012</v>
      </c>
      <c r="V3" s="1">
        <v>2013</v>
      </c>
      <c r="W3" s="1">
        <v>2014</v>
      </c>
      <c r="X3" s="1">
        <v>2015</v>
      </c>
      <c r="Y3" s="1">
        <v>2016</v>
      </c>
      <c r="Z3" s="1">
        <v>2017</v>
      </c>
      <c r="AA3" s="1">
        <v>2018</v>
      </c>
      <c r="AB3" s="1">
        <v>2019</v>
      </c>
      <c r="AC3" s="1">
        <v>2020</v>
      </c>
      <c r="AD3" s="1">
        <v>2021</v>
      </c>
      <c r="AE3" s="1">
        <v>2022</v>
      </c>
      <c r="AF3" s="1">
        <v>2023</v>
      </c>
      <c r="AG3" s="1">
        <v>2024</v>
      </c>
      <c r="AH3" s="1">
        <v>2025</v>
      </c>
      <c r="AI3" s="1">
        <v>2026</v>
      </c>
      <c r="AJ3" s="1">
        <v>2027</v>
      </c>
      <c r="AK3" s="1">
        <v>2028</v>
      </c>
      <c r="AL3" s="1">
        <v>2029</v>
      </c>
      <c r="AM3" s="1">
        <v>2030</v>
      </c>
      <c r="AN3" s="1">
        <v>2031</v>
      </c>
      <c r="AO3" s="1">
        <v>2032</v>
      </c>
      <c r="AP3" s="1">
        <v>2033</v>
      </c>
      <c r="AQ3" s="1">
        <v>2034</v>
      </c>
      <c r="AR3" s="1">
        <v>2035</v>
      </c>
      <c r="AS3" s="1">
        <v>2036</v>
      </c>
      <c r="AT3" s="1">
        <v>2037</v>
      </c>
      <c r="AU3" s="1">
        <v>2038</v>
      </c>
      <c r="AV3" s="1">
        <v>2039</v>
      </c>
      <c r="AW3" s="1">
        <v>2040</v>
      </c>
      <c r="AX3" s="1">
        <v>2041</v>
      </c>
      <c r="AY3" s="1">
        <v>2042</v>
      </c>
      <c r="AZ3" s="1">
        <v>2043</v>
      </c>
      <c r="BA3" s="1">
        <v>2044</v>
      </c>
      <c r="BB3" s="1">
        <v>2045</v>
      </c>
      <c r="BC3" s="1">
        <v>2046</v>
      </c>
      <c r="BD3" s="1">
        <v>2047</v>
      </c>
      <c r="BE3" s="1">
        <v>2048</v>
      </c>
      <c r="BF3" s="1">
        <v>2049</v>
      </c>
      <c r="BG3" s="1">
        <v>2050</v>
      </c>
      <c r="BH3" s="1">
        <v>2051</v>
      </c>
      <c r="BI3" s="1">
        <v>2052</v>
      </c>
      <c r="BJ3" s="1">
        <v>2053</v>
      </c>
      <c r="BK3" s="1">
        <v>2054</v>
      </c>
      <c r="BL3" s="1">
        <v>2055</v>
      </c>
      <c r="BM3" s="1">
        <v>2056</v>
      </c>
    </row>
    <row r="5" spans="1:71" s="89" customFormat="1" ht="18" customHeight="1">
      <c r="A5" s="87">
        <v>1</v>
      </c>
      <c r="B5" s="87" t="s">
        <v>391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</row>
    <row r="7" spans="1:71" ht="15.75">
      <c r="B7" s="17" t="s">
        <v>392</v>
      </c>
    </row>
    <row r="9" spans="1:71">
      <c r="C9" t="s">
        <v>396</v>
      </c>
      <c r="F9" s="53" t="s">
        <v>375</v>
      </c>
      <c r="G9" s="53" t="s">
        <v>85</v>
      </c>
      <c r="N9" s="112">
        <f t="array" ref="N9:BM9">Mobile.subscribers</f>
        <v>0</v>
      </c>
      <c r="O9" s="112">
        <v>51262103.5</v>
      </c>
      <c r="P9" s="10">
        <v>60977461.5</v>
      </c>
      <c r="Q9" s="10">
        <v>70940993.00000003</v>
      </c>
      <c r="R9" s="10">
        <v>79253569.5</v>
      </c>
      <c r="S9" s="10">
        <v>87272129.49999997</v>
      </c>
      <c r="T9" s="10">
        <v>92971127</v>
      </c>
      <c r="U9" s="10">
        <v>97654596</v>
      </c>
      <c r="V9" s="10">
        <v>102865831.5</v>
      </c>
      <c r="W9" s="10">
        <v>105814955.89919671</v>
      </c>
      <c r="X9" s="10">
        <v>107158436.39919671</v>
      </c>
      <c r="Y9" s="10">
        <v>110246344.71032614</v>
      </c>
      <c r="Z9" s="10">
        <v>115274876.64059186</v>
      </c>
      <c r="AA9" s="10">
        <v>120144380.82922982</v>
      </c>
      <c r="AB9" s="10">
        <v>124857253.15752128</v>
      </c>
      <c r="AC9" s="10">
        <v>129418221.85369319</v>
      </c>
      <c r="AD9" s="10">
        <v>133836246.37947235</v>
      </c>
      <c r="AE9" s="10">
        <v>138119869.34373188</v>
      </c>
      <c r="AF9" s="10">
        <v>142273366.39315638</v>
      </c>
      <c r="AG9" s="10">
        <v>144905222.09822589</v>
      </c>
      <c r="AH9" s="10">
        <v>146066757.34873557</v>
      </c>
      <c r="AI9" s="10">
        <v>147201574.23914313</v>
      </c>
      <c r="AJ9" s="10">
        <v>148309048.38811433</v>
      </c>
      <c r="AK9" s="10">
        <v>149388903.30436713</v>
      </c>
      <c r="AL9" s="10">
        <v>150440179.86339527</v>
      </c>
      <c r="AM9" s="10">
        <v>151462140.5233821</v>
      </c>
      <c r="AN9" s="10">
        <v>152456574.69977385</v>
      </c>
      <c r="AO9" s="10">
        <v>153425432.9181582</v>
      </c>
      <c r="AP9" s="10">
        <v>154368252.26889491</v>
      </c>
      <c r="AQ9" s="10">
        <v>155284132.21854824</v>
      </c>
      <c r="AR9" s="10">
        <v>156172802.73364654</v>
      </c>
      <c r="AS9" s="10">
        <v>157034153.84193543</v>
      </c>
      <c r="AT9" s="10">
        <v>157868089.32353091</v>
      </c>
      <c r="AU9" s="10">
        <v>158674433.68549466</v>
      </c>
      <c r="AV9" s="10">
        <v>159453047.2523582</v>
      </c>
      <c r="AW9" s="10">
        <v>160203974.30078188</v>
      </c>
      <c r="AX9" s="10">
        <v>160927399.32851738</v>
      </c>
      <c r="AY9" s="10">
        <v>161623452.85062993</v>
      </c>
      <c r="AZ9" s="10">
        <v>162292183.42147547</v>
      </c>
      <c r="BA9" s="10">
        <v>162933677.03416663</v>
      </c>
      <c r="BB9" s="10">
        <v>163548162.56900364</v>
      </c>
      <c r="BC9" s="10">
        <v>164136009.68604586</v>
      </c>
      <c r="BD9" s="10">
        <v>164697588.59939745</v>
      </c>
      <c r="BE9" s="10">
        <v>165233213.10411322</v>
      </c>
      <c r="BF9" s="10">
        <v>165730695.39268994</v>
      </c>
      <c r="BG9" s="10">
        <v>166075462.6931583</v>
      </c>
      <c r="BH9" s="10">
        <v>166292897.45167845</v>
      </c>
      <c r="BI9" s="10">
        <v>166510616.88725719</v>
      </c>
      <c r="BJ9" s="10">
        <v>166728621.37260866</v>
      </c>
      <c r="BK9" s="10">
        <v>166946911.28093505</v>
      </c>
      <c r="BL9" s="10">
        <v>167165486.98592728</v>
      </c>
      <c r="BM9" s="10">
        <v>167384348.86176533</v>
      </c>
      <c r="BN9" s="19" t="s">
        <v>96</v>
      </c>
    </row>
    <row r="11" spans="1:71" ht="15.75">
      <c r="B11" s="17" t="s">
        <v>393</v>
      </c>
    </row>
    <row r="12" spans="1:71">
      <c r="W12" s="128"/>
      <c r="X12" s="264"/>
    </row>
    <row r="13" spans="1:71">
      <c r="C13" s="51" t="str">
        <f t="array" ref="C13:C42">Mobile.Retail.Services</f>
        <v>Llamadas on-net</v>
      </c>
      <c r="G13" s="51" t="str">
        <f t="array" ref="G13:G42">Mobile.Retail.Services.Units</f>
        <v>minutos</v>
      </c>
      <c r="I13" s="115"/>
      <c r="N13" s="112">
        <f t="array" ref="N13:BM42">Mobile.Retail.Services.Volumes</f>
        <v>0</v>
      </c>
      <c r="O13" s="112">
        <v>23840645029.905758</v>
      </c>
      <c r="P13" s="112">
        <v>37730247386.448936</v>
      </c>
      <c r="Q13" s="112">
        <v>53525111833.717331</v>
      </c>
      <c r="R13" s="112">
        <v>59157980249.409981</v>
      </c>
      <c r="S13" s="112">
        <v>70244386477.087921</v>
      </c>
      <c r="T13" s="112">
        <v>79290359720.225266</v>
      </c>
      <c r="U13" s="112">
        <v>91684818609.305069</v>
      </c>
      <c r="V13" s="112">
        <v>112229146690.10445</v>
      </c>
      <c r="W13" s="112">
        <v>129411728833.26476</v>
      </c>
      <c r="X13" s="112">
        <v>127982636267.54066</v>
      </c>
      <c r="Y13" s="112">
        <v>134304033123.17471</v>
      </c>
      <c r="Z13" s="112">
        <v>142536327210.26801</v>
      </c>
      <c r="AA13" s="112">
        <v>150042998701.79285</v>
      </c>
      <c r="AB13" s="112">
        <v>157487983287.80664</v>
      </c>
      <c r="AC13" s="112">
        <v>164873344458.93463</v>
      </c>
      <c r="AD13" s="112">
        <v>172206738175.65457</v>
      </c>
      <c r="AE13" s="112">
        <v>179495648963.34091</v>
      </c>
      <c r="AF13" s="112">
        <v>186742319231.84692</v>
      </c>
      <c r="AG13" s="112">
        <v>190196787560.72659</v>
      </c>
      <c r="AH13" s="112">
        <v>191721372182.91318</v>
      </c>
      <c r="AI13" s="112">
        <v>193210887356.34741</v>
      </c>
      <c r="AJ13" s="112">
        <v>194664513543.11169</v>
      </c>
      <c r="AK13" s="112">
        <v>196081887831.82928</v>
      </c>
      <c r="AL13" s="112">
        <v>197461751314.1095</v>
      </c>
      <c r="AM13" s="112">
        <v>198803135922.12021</v>
      </c>
      <c r="AN13" s="112">
        <v>200108390370.8667</v>
      </c>
      <c r="AO13" s="112">
        <v>201380074842.06958</v>
      </c>
      <c r="AP13" s="112">
        <v>202617581739.08572</v>
      </c>
      <c r="AQ13" s="112">
        <v>203819729057.81561</v>
      </c>
      <c r="AR13" s="112">
        <v>204986162363.14575</v>
      </c>
      <c r="AS13" s="112">
        <v>206116737309.9021</v>
      </c>
      <c r="AT13" s="112">
        <v>207211327603.72086</v>
      </c>
      <c r="AU13" s="112">
        <v>208269702899.60388</v>
      </c>
      <c r="AV13" s="112">
        <v>209291679865.12872</v>
      </c>
      <c r="AW13" s="112">
        <v>210277316616.06531</v>
      </c>
      <c r="AX13" s="112">
        <v>211226855316.76898</v>
      </c>
      <c r="AY13" s="112">
        <v>212140467276.08395</v>
      </c>
      <c r="AZ13" s="112">
        <v>213018216224.51218</v>
      </c>
      <c r="BA13" s="112">
        <v>213860215033.16711</v>
      </c>
      <c r="BB13" s="112">
        <v>214666764121.15863</v>
      </c>
      <c r="BC13" s="112">
        <v>215438348689.46683</v>
      </c>
      <c r="BD13" s="112">
        <v>216175454666.28876</v>
      </c>
      <c r="BE13" s="112">
        <v>216878493926.43835</v>
      </c>
      <c r="BF13" s="112">
        <v>217531469242.20383</v>
      </c>
      <c r="BG13" s="112">
        <v>217983996984.51401</v>
      </c>
      <c r="BH13" s="112">
        <v>218269393135.01672</v>
      </c>
      <c r="BI13" s="112">
        <v>218555162941.21826</v>
      </c>
      <c r="BJ13" s="112">
        <v>218841306892.3284</v>
      </c>
      <c r="BK13" s="112">
        <v>219127825478.19736</v>
      </c>
      <c r="BL13" s="112">
        <v>219414719189.3168</v>
      </c>
      <c r="BM13" s="112">
        <v>219701988516.82034</v>
      </c>
    </row>
    <row r="14" spans="1:71">
      <c r="C14" s="51" t="str">
        <v>Llamadas a redes fijas</v>
      </c>
      <c r="G14" s="51" t="str">
        <v>minutos</v>
      </c>
      <c r="I14" s="115"/>
      <c r="N14" s="112">
        <v>0</v>
      </c>
      <c r="O14" s="112">
        <v>2792625835.6390438</v>
      </c>
      <c r="P14" s="112">
        <v>4573104668.7675591</v>
      </c>
      <c r="Q14" s="112">
        <v>8466226184.9541988</v>
      </c>
      <c r="R14" s="112">
        <v>14779047818.798769</v>
      </c>
      <c r="S14" s="112">
        <v>6126610160.4975681</v>
      </c>
      <c r="T14" s="112">
        <v>7202492292.1814899</v>
      </c>
      <c r="U14" s="112">
        <v>8499440785.6792336</v>
      </c>
      <c r="V14" s="112">
        <v>7120911141.9310427</v>
      </c>
      <c r="W14" s="112">
        <v>6855997136.741559</v>
      </c>
      <c r="X14" s="112">
        <v>6896842065.5285778</v>
      </c>
      <c r="Y14" s="112">
        <v>7237495118.3044128</v>
      </c>
      <c r="Z14" s="112">
        <v>7681124299.6644411</v>
      </c>
      <c r="AA14" s="112">
        <v>8085650485.596611</v>
      </c>
      <c r="AB14" s="112">
        <v>8486852432.7318001</v>
      </c>
      <c r="AC14" s="112">
        <v>8884841340.2870312</v>
      </c>
      <c r="AD14" s="112">
        <v>9280029779.4658279</v>
      </c>
      <c r="AE14" s="112">
        <v>9672821083.0244789</v>
      </c>
      <c r="AF14" s="112">
        <v>10063336091.938416</v>
      </c>
      <c r="AG14" s="112">
        <v>10249493551.883595</v>
      </c>
      <c r="AH14" s="112">
        <v>10331651723.190317</v>
      </c>
      <c r="AI14" s="112">
        <v>10411920040.869829</v>
      </c>
      <c r="AJ14" s="112">
        <v>10490254340.934349</v>
      </c>
      <c r="AK14" s="112">
        <v>10566635066.493019</v>
      </c>
      <c r="AL14" s="112">
        <v>10640994376.371452</v>
      </c>
      <c r="AM14" s="112">
        <v>10713280102.469807</v>
      </c>
      <c r="AN14" s="112">
        <v>10783618814.430037</v>
      </c>
      <c r="AO14" s="112">
        <v>10852148477.600412</v>
      </c>
      <c r="AP14" s="112">
        <v>10918836349.272951</v>
      </c>
      <c r="AQ14" s="112">
        <v>10983618732.560059</v>
      </c>
      <c r="AR14" s="112">
        <v>11046476527.347296</v>
      </c>
      <c r="AS14" s="112">
        <v>11107401955.033609</v>
      </c>
      <c r="AT14" s="112">
        <v>11166388209.756065</v>
      </c>
      <c r="AU14" s="112">
        <v>11223422878.478651</v>
      </c>
      <c r="AV14" s="112">
        <v>11278496081.620821</v>
      </c>
      <c r="AW14" s="112">
        <v>11331610950.976849</v>
      </c>
      <c r="AX14" s="112">
        <v>11382780536.514767</v>
      </c>
      <c r="AY14" s="112">
        <v>11432014069.877853</v>
      </c>
      <c r="AZ14" s="112">
        <v>11479314985.432041</v>
      </c>
      <c r="BA14" s="112">
        <v>11524689365.676224</v>
      </c>
      <c r="BB14" s="112">
        <v>11568153399.862434</v>
      </c>
      <c r="BC14" s="112">
        <v>11609733234.932375</v>
      </c>
      <c r="BD14" s="112">
        <v>11649455057.01667</v>
      </c>
      <c r="BE14" s="112">
        <v>11687341061.591398</v>
      </c>
      <c r="BF14" s="112">
        <v>11722529175.829868</v>
      </c>
      <c r="BG14" s="112">
        <v>11746915393.054361</v>
      </c>
      <c r="BH14" s="112">
        <v>11762295074.498119</v>
      </c>
      <c r="BI14" s="112">
        <v>11777694891.832315</v>
      </c>
      <c r="BJ14" s="112">
        <v>11793114871.419918</v>
      </c>
      <c r="BK14" s="112">
        <v>11808555039.658409</v>
      </c>
      <c r="BL14" s="112">
        <v>11824015422.979845</v>
      </c>
      <c r="BM14" s="112">
        <v>11839496047.85087</v>
      </c>
    </row>
    <row r="15" spans="1:71">
      <c r="C15" s="51" t="str">
        <v>Llamadas a otras redes móviles</v>
      </c>
      <c r="G15" s="51" t="str">
        <v>minutos</v>
      </c>
      <c r="I15" s="115"/>
      <c r="N15" s="112">
        <v>0</v>
      </c>
      <c r="O15" s="112">
        <v>310291759.51544935</v>
      </c>
      <c r="P15" s="112">
        <v>508122740.97417319</v>
      </c>
      <c r="Q15" s="112">
        <v>1494039914.9919176</v>
      </c>
      <c r="R15" s="112">
        <v>3694761954.6996922</v>
      </c>
      <c r="S15" s="112">
        <v>6126610160.4975681</v>
      </c>
      <c r="T15" s="112">
        <v>7202492292.1814899</v>
      </c>
      <c r="U15" s="112">
        <v>8499440785.6792336</v>
      </c>
      <c r="V15" s="112">
        <v>7120911141.9310427</v>
      </c>
      <c r="W15" s="112">
        <v>6855997136.741559</v>
      </c>
      <c r="X15" s="112">
        <v>6896842065.5285778</v>
      </c>
      <c r="Y15" s="112">
        <v>7237495118.3044128</v>
      </c>
      <c r="Z15" s="112">
        <v>7681124299.6644411</v>
      </c>
      <c r="AA15" s="112">
        <v>8085650485.596611</v>
      </c>
      <c r="AB15" s="112">
        <v>8486852432.7318001</v>
      </c>
      <c r="AC15" s="112">
        <v>8884841340.2870312</v>
      </c>
      <c r="AD15" s="112">
        <v>9280029779.4658279</v>
      </c>
      <c r="AE15" s="112">
        <v>9672821083.0244789</v>
      </c>
      <c r="AF15" s="112">
        <v>10063336091.938416</v>
      </c>
      <c r="AG15" s="112">
        <v>10249493551.883595</v>
      </c>
      <c r="AH15" s="112">
        <v>10331651723.190317</v>
      </c>
      <c r="AI15" s="112">
        <v>10411920040.869829</v>
      </c>
      <c r="AJ15" s="112">
        <v>10490254340.934349</v>
      </c>
      <c r="AK15" s="112">
        <v>10566635066.493019</v>
      </c>
      <c r="AL15" s="112">
        <v>10640994376.371452</v>
      </c>
      <c r="AM15" s="112">
        <v>10713280102.469807</v>
      </c>
      <c r="AN15" s="112">
        <v>10783618814.430037</v>
      </c>
      <c r="AO15" s="112">
        <v>10852148477.600412</v>
      </c>
      <c r="AP15" s="112">
        <v>10918836349.272951</v>
      </c>
      <c r="AQ15" s="112">
        <v>10983618732.560059</v>
      </c>
      <c r="AR15" s="112">
        <v>11046476527.347296</v>
      </c>
      <c r="AS15" s="112">
        <v>11107401955.033609</v>
      </c>
      <c r="AT15" s="112">
        <v>11166388209.756065</v>
      </c>
      <c r="AU15" s="112">
        <v>11223422878.478651</v>
      </c>
      <c r="AV15" s="112">
        <v>11278496081.620821</v>
      </c>
      <c r="AW15" s="112">
        <v>11331610950.976849</v>
      </c>
      <c r="AX15" s="112">
        <v>11382780536.514767</v>
      </c>
      <c r="AY15" s="112">
        <v>11432014069.877853</v>
      </c>
      <c r="AZ15" s="112">
        <v>11479314985.432041</v>
      </c>
      <c r="BA15" s="112">
        <v>11524689365.676224</v>
      </c>
      <c r="BB15" s="112">
        <v>11568153399.862434</v>
      </c>
      <c r="BC15" s="112">
        <v>11609733234.932375</v>
      </c>
      <c r="BD15" s="112">
        <v>11649455057.01667</v>
      </c>
      <c r="BE15" s="112">
        <v>11687341061.591398</v>
      </c>
      <c r="BF15" s="112">
        <v>11722529175.829868</v>
      </c>
      <c r="BG15" s="112">
        <v>11746915393.054361</v>
      </c>
      <c r="BH15" s="112">
        <v>11762295074.498119</v>
      </c>
      <c r="BI15" s="112">
        <v>11777694891.832315</v>
      </c>
      <c r="BJ15" s="112">
        <v>11793114871.419918</v>
      </c>
      <c r="BK15" s="112">
        <v>11808555039.658409</v>
      </c>
      <c r="BL15" s="112">
        <v>11824015422.979845</v>
      </c>
      <c r="BM15" s="112">
        <v>11839496047.85087</v>
      </c>
    </row>
    <row r="16" spans="1:71">
      <c r="C16" s="51" t="str">
        <v>Llamadas a internacional</v>
      </c>
      <c r="G16" s="51" t="str">
        <v>minutos</v>
      </c>
      <c r="I16" s="115"/>
      <c r="N16" s="112">
        <v>0</v>
      </c>
      <c r="O16" s="112">
        <v>95966523.561479166</v>
      </c>
      <c r="P16" s="112">
        <v>157151363.18788862</v>
      </c>
      <c r="Q16" s="112">
        <v>308049467.00864273</v>
      </c>
      <c r="R16" s="112">
        <v>571354941.4484061</v>
      </c>
      <c r="S16" s="112">
        <v>378965576.937994</v>
      </c>
      <c r="T16" s="112">
        <v>445514987.1452468</v>
      </c>
      <c r="U16" s="112">
        <v>525738605.29974639</v>
      </c>
      <c r="V16" s="112">
        <v>440468730.42872429</v>
      </c>
      <c r="W16" s="112">
        <v>424082297.11803454</v>
      </c>
      <c r="X16" s="112">
        <v>426608787.55846882</v>
      </c>
      <c r="Y16" s="112">
        <v>447680110.41058218</v>
      </c>
      <c r="Z16" s="112">
        <v>475121090.70089328</v>
      </c>
      <c r="AA16" s="112">
        <v>500143329.0059759</v>
      </c>
      <c r="AB16" s="112">
        <v>524959944.29268867</v>
      </c>
      <c r="AC16" s="112">
        <v>549577814.86311531</v>
      </c>
      <c r="AD16" s="112">
        <v>574022460.58551514</v>
      </c>
      <c r="AE16" s="112">
        <v>598318829.87780285</v>
      </c>
      <c r="AF16" s="112">
        <v>622474397.4394896</v>
      </c>
      <c r="AG16" s="112">
        <v>633989291.86908841</v>
      </c>
      <c r="AH16" s="112">
        <v>639071240.60971034</v>
      </c>
      <c r="AI16" s="112">
        <v>644036291.18782461</v>
      </c>
      <c r="AJ16" s="112">
        <v>648881711.81037211</v>
      </c>
      <c r="AK16" s="112">
        <v>653606292.77276397</v>
      </c>
      <c r="AL16" s="112">
        <v>658205837.71369803</v>
      </c>
      <c r="AM16" s="112">
        <v>662677119.74040043</v>
      </c>
      <c r="AN16" s="112">
        <v>667027967.90288877</v>
      </c>
      <c r="AO16" s="112">
        <v>671266916.14023173</v>
      </c>
      <c r="AP16" s="112">
        <v>675391939.1302855</v>
      </c>
      <c r="AQ16" s="112">
        <v>679399096.85938513</v>
      </c>
      <c r="AR16" s="112">
        <v>683287207.87715232</v>
      </c>
      <c r="AS16" s="112">
        <v>687055791.03300679</v>
      </c>
      <c r="AT16" s="112">
        <v>690704425.34573591</v>
      </c>
      <c r="AU16" s="112">
        <v>694232342.9986794</v>
      </c>
      <c r="AV16" s="112">
        <v>697638932.88376212</v>
      </c>
      <c r="AW16" s="112">
        <v>700924388.72021747</v>
      </c>
      <c r="AX16" s="112">
        <v>704089517.72256303</v>
      </c>
      <c r="AY16" s="112">
        <v>707134890.92027962</v>
      </c>
      <c r="AZ16" s="112">
        <v>710060720.74837363</v>
      </c>
      <c r="BA16" s="112">
        <v>712867383.44389021</v>
      </c>
      <c r="BB16" s="112">
        <v>715555880.40386188</v>
      </c>
      <c r="BC16" s="112">
        <v>718127828.96488929</v>
      </c>
      <c r="BD16" s="112">
        <v>720584848.88762903</v>
      </c>
      <c r="BE16" s="112">
        <v>722928313.08812761</v>
      </c>
      <c r="BF16" s="112">
        <v>725104897.47401249</v>
      </c>
      <c r="BG16" s="112">
        <v>726613323.28171301</v>
      </c>
      <c r="BH16" s="112">
        <v>727564643.78338873</v>
      </c>
      <c r="BI16" s="112">
        <v>728517209.8040607</v>
      </c>
      <c r="BJ16" s="112">
        <v>729471022.97442782</v>
      </c>
      <c r="BK16" s="112">
        <v>730426084.9273243</v>
      </c>
      <c r="BL16" s="112">
        <v>731382397.29772234</v>
      </c>
      <c r="BM16" s="112">
        <v>732339961.72273421</v>
      </c>
    </row>
    <row r="17" spans="3:65">
      <c r="C17" s="51" t="str">
        <v>Llamadas entrantes de fijos</v>
      </c>
      <c r="G17" s="51" t="str">
        <v>minutos</v>
      </c>
      <c r="I17" s="115"/>
      <c r="N17" s="112">
        <v>0</v>
      </c>
      <c r="O17" s="112">
        <v>12135199410.618467</v>
      </c>
      <c r="P17" s="112">
        <v>13160493133.311968</v>
      </c>
      <c r="Q17" s="112">
        <v>17932155721.219925</v>
      </c>
      <c r="R17" s="112">
        <v>18923371570.316471</v>
      </c>
      <c r="S17" s="112">
        <v>17879578374.789772</v>
      </c>
      <c r="T17" s="112">
        <v>20405738587.867313</v>
      </c>
      <c r="U17" s="112">
        <v>18324556888.017643</v>
      </c>
      <c r="V17" s="112">
        <v>12135351614.262636</v>
      </c>
      <c r="W17" s="112">
        <v>12627124198.89813</v>
      </c>
      <c r="X17" s="112">
        <v>13691539225.554661</v>
      </c>
      <c r="Y17" s="112">
        <v>14030482239.358147</v>
      </c>
      <c r="Z17" s="112">
        <v>14451843672.536076</v>
      </c>
      <c r="AA17" s="112">
        <v>14739742637.31052</v>
      </c>
      <c r="AB17" s="112">
        <v>14935431886.520554</v>
      </c>
      <c r="AC17" s="112">
        <v>15036073678.792358</v>
      </c>
      <c r="AD17" s="112">
        <v>15040290616.161772</v>
      </c>
      <c r="AE17" s="112">
        <v>14948142044.884878</v>
      </c>
      <c r="AF17" s="112">
        <v>14761552048.049194</v>
      </c>
      <c r="AG17" s="112">
        <v>14988227730.718447</v>
      </c>
      <c r="AH17" s="112">
        <v>15117070181.912786</v>
      </c>
      <c r="AI17" s="112">
        <v>15242872538.331608</v>
      </c>
      <c r="AJ17" s="112">
        <v>15365061171.261253</v>
      </c>
      <c r="AK17" s="112">
        <v>15483609534.389856</v>
      </c>
      <c r="AL17" s="112">
        <v>15598805385.600687</v>
      </c>
      <c r="AM17" s="112">
        <v>15711281984.485367</v>
      </c>
      <c r="AN17" s="112">
        <v>15821402234.237991</v>
      </c>
      <c r="AO17" s="112">
        <v>15928512868.142017</v>
      </c>
      <c r="AP17" s="112">
        <v>16032106982.224691</v>
      </c>
      <c r="AQ17" s="112">
        <v>16132327898.010193</v>
      </c>
      <c r="AR17" s="112">
        <v>16229314598.317436</v>
      </c>
      <c r="AS17" s="112">
        <v>16322982167.02589</v>
      </c>
      <c r="AT17" s="112">
        <v>16413148628.863184</v>
      </c>
      <c r="AU17" s="112">
        <v>16499775221.24011</v>
      </c>
      <c r="AV17" s="112">
        <v>16582968363.159702</v>
      </c>
      <c r="AW17" s="112">
        <v>16662813250.830154</v>
      </c>
      <c r="AX17" s="112">
        <v>16739221411.236477</v>
      </c>
      <c r="AY17" s="112">
        <v>16812030291.240023</v>
      </c>
      <c r="AZ17" s="112">
        <v>16881200649.648432</v>
      </c>
      <c r="BA17" s="112">
        <v>16946826831.225176</v>
      </c>
      <c r="BB17" s="112">
        <v>17009001936.329842</v>
      </c>
      <c r="BC17" s="112">
        <v>17067685698.629179</v>
      </c>
      <c r="BD17" s="112">
        <v>17122774992.023819</v>
      </c>
      <c r="BE17" s="112">
        <v>17174264944.636721</v>
      </c>
      <c r="BF17" s="112">
        <v>17221435041.721848</v>
      </c>
      <c r="BG17" s="112">
        <v>17254078689.295273</v>
      </c>
      <c r="BH17" s="112">
        <v>17274747362.760014</v>
      </c>
      <c r="BI17" s="112">
        <v>17295443032.18528</v>
      </c>
      <c r="BJ17" s="112">
        <v>17316165735.225376</v>
      </c>
      <c r="BK17" s="112">
        <v>17336915509.585838</v>
      </c>
      <c r="BL17" s="112">
        <v>17357692393.023437</v>
      </c>
      <c r="BM17" s="112">
        <v>17378496423.346264</v>
      </c>
    </row>
    <row r="18" spans="3:65">
      <c r="C18" s="51" t="str">
        <v>Llamadas entrantes de otros móviles</v>
      </c>
      <c r="G18" s="51" t="str">
        <v>minutos</v>
      </c>
      <c r="I18" s="115"/>
      <c r="N18" s="112">
        <v>0</v>
      </c>
      <c r="O18" s="112">
        <v>310291759.51544935</v>
      </c>
      <c r="P18" s="112">
        <v>508122740.97417319</v>
      </c>
      <c r="Q18" s="112">
        <v>1494039914.9919176</v>
      </c>
      <c r="R18" s="112">
        <v>3694761954.6996922</v>
      </c>
      <c r="S18" s="112">
        <v>6126610160.4975681</v>
      </c>
      <c r="T18" s="112">
        <v>7202492292.1814899</v>
      </c>
      <c r="U18" s="112">
        <v>8499440785.6792336</v>
      </c>
      <c r="V18" s="112">
        <v>7120911141.9310427</v>
      </c>
      <c r="W18" s="112">
        <v>6855997136.741559</v>
      </c>
      <c r="X18" s="112">
        <v>6896842065.5285778</v>
      </c>
      <c r="Y18" s="112">
        <v>7237495118.3044128</v>
      </c>
      <c r="Z18" s="112">
        <v>7681124299.6644411</v>
      </c>
      <c r="AA18" s="112">
        <v>8085650485.596611</v>
      </c>
      <c r="AB18" s="112">
        <v>8486852432.7318001</v>
      </c>
      <c r="AC18" s="112">
        <v>8884841340.2870312</v>
      </c>
      <c r="AD18" s="112">
        <v>9280029779.4658279</v>
      </c>
      <c r="AE18" s="112">
        <v>9672821083.0244789</v>
      </c>
      <c r="AF18" s="112">
        <v>10063336091.938416</v>
      </c>
      <c r="AG18" s="112">
        <v>10249493551.883595</v>
      </c>
      <c r="AH18" s="112">
        <v>10331651723.190317</v>
      </c>
      <c r="AI18" s="112">
        <v>10411920040.869829</v>
      </c>
      <c r="AJ18" s="112">
        <v>10490254340.934349</v>
      </c>
      <c r="AK18" s="112">
        <v>10566635066.493019</v>
      </c>
      <c r="AL18" s="112">
        <v>10640994376.371452</v>
      </c>
      <c r="AM18" s="112">
        <v>10713280102.469807</v>
      </c>
      <c r="AN18" s="112">
        <v>10783618814.430037</v>
      </c>
      <c r="AO18" s="112">
        <v>10852148477.600412</v>
      </c>
      <c r="AP18" s="112">
        <v>10918836349.272951</v>
      </c>
      <c r="AQ18" s="112">
        <v>10983618732.560059</v>
      </c>
      <c r="AR18" s="112">
        <v>11046476527.347296</v>
      </c>
      <c r="AS18" s="112">
        <v>11107401955.033609</v>
      </c>
      <c r="AT18" s="112">
        <v>11166388209.756065</v>
      </c>
      <c r="AU18" s="112">
        <v>11223422878.478651</v>
      </c>
      <c r="AV18" s="112">
        <v>11278496081.620821</v>
      </c>
      <c r="AW18" s="112">
        <v>11331610950.976849</v>
      </c>
      <c r="AX18" s="112">
        <v>11382780536.514767</v>
      </c>
      <c r="AY18" s="112">
        <v>11432014069.877853</v>
      </c>
      <c r="AZ18" s="112">
        <v>11479314985.432041</v>
      </c>
      <c r="BA18" s="112">
        <v>11524689365.676224</v>
      </c>
      <c r="BB18" s="112">
        <v>11568153399.862434</v>
      </c>
      <c r="BC18" s="112">
        <v>11609733234.932375</v>
      </c>
      <c r="BD18" s="112">
        <v>11649455057.01667</v>
      </c>
      <c r="BE18" s="112">
        <v>11687341061.591398</v>
      </c>
      <c r="BF18" s="112">
        <v>11722529175.829868</v>
      </c>
      <c r="BG18" s="112">
        <v>11746915393.054361</v>
      </c>
      <c r="BH18" s="112">
        <v>11762295074.498119</v>
      </c>
      <c r="BI18" s="112">
        <v>11777694891.832315</v>
      </c>
      <c r="BJ18" s="112">
        <v>11793114871.419918</v>
      </c>
      <c r="BK18" s="112">
        <v>11808555039.658409</v>
      </c>
      <c r="BL18" s="112">
        <v>11824015422.979845</v>
      </c>
      <c r="BM18" s="112">
        <v>11839496047.85087</v>
      </c>
    </row>
    <row r="19" spans="3:65">
      <c r="C19" s="51" t="str">
        <v>Llamadas entrantes internacionales</v>
      </c>
      <c r="G19" s="51" t="str">
        <v>minutos</v>
      </c>
      <c r="I19" s="115"/>
      <c r="N19" s="112">
        <v>0</v>
      </c>
      <c r="O19" s="112">
        <v>880575692.69090927</v>
      </c>
      <c r="P19" s="112">
        <v>835609677.21735919</v>
      </c>
      <c r="Q19" s="112">
        <v>747978237.29999995</v>
      </c>
      <c r="R19" s="112">
        <v>711414599.89518702</v>
      </c>
      <c r="S19" s="112">
        <v>778933730.43163896</v>
      </c>
      <c r="T19" s="112">
        <v>958328812.87903845</v>
      </c>
      <c r="U19" s="112">
        <v>1189678822.1269553</v>
      </c>
      <c r="V19" s="112">
        <v>1309100270.9461288</v>
      </c>
      <c r="W19" s="112">
        <v>1439477677.9221735</v>
      </c>
      <c r="X19" s="112">
        <v>1351014750.9469273</v>
      </c>
      <c r="Y19" s="112">
        <v>1247723081.2087095</v>
      </c>
      <c r="Z19" s="112">
        <v>1133612717.3965781</v>
      </c>
      <c r="AA19" s="112">
        <v>1012934112.3746779</v>
      </c>
      <c r="AB19" s="112">
        <v>889908322.00082588</v>
      </c>
      <c r="AC19" s="112">
        <v>768475989.31961298</v>
      </c>
      <c r="AD19" s="112">
        <v>652086551.09972</v>
      </c>
      <c r="AE19" s="112">
        <v>543543562.93261969</v>
      </c>
      <c r="AF19" s="112">
        <v>444914931.3175177</v>
      </c>
      <c r="AG19" s="112">
        <v>444914931.3175177</v>
      </c>
      <c r="AH19" s="112">
        <v>444914931.3175177</v>
      </c>
      <c r="AI19" s="112">
        <v>444914931.3175177</v>
      </c>
      <c r="AJ19" s="112">
        <v>444914931.3175177</v>
      </c>
      <c r="AK19" s="112">
        <v>444914931.3175177</v>
      </c>
      <c r="AL19" s="112">
        <v>444914931.3175177</v>
      </c>
      <c r="AM19" s="112">
        <v>444914931.3175177</v>
      </c>
      <c r="AN19" s="112">
        <v>444914931.3175177</v>
      </c>
      <c r="AO19" s="112">
        <v>444914931.3175177</v>
      </c>
      <c r="AP19" s="112">
        <v>444914931.3175177</v>
      </c>
      <c r="AQ19" s="112">
        <v>444914931.3175177</v>
      </c>
      <c r="AR19" s="112">
        <v>444914931.3175177</v>
      </c>
      <c r="AS19" s="112">
        <v>444914931.3175177</v>
      </c>
      <c r="AT19" s="112">
        <v>444914931.3175177</v>
      </c>
      <c r="AU19" s="112">
        <v>444914931.3175177</v>
      </c>
      <c r="AV19" s="112">
        <v>444914931.3175177</v>
      </c>
      <c r="AW19" s="112">
        <v>444914931.3175177</v>
      </c>
      <c r="AX19" s="112">
        <v>444914931.31751764</v>
      </c>
      <c r="AY19" s="112">
        <v>444914931.3175177</v>
      </c>
      <c r="AZ19" s="112">
        <v>444914931.3175177</v>
      </c>
      <c r="BA19" s="112">
        <v>444914931.3175177</v>
      </c>
      <c r="BB19" s="112">
        <v>444914931.31751776</v>
      </c>
      <c r="BC19" s="112">
        <v>444914931.3175177</v>
      </c>
      <c r="BD19" s="112">
        <v>444914931.31751776</v>
      </c>
      <c r="BE19" s="112">
        <v>444914931.3175177</v>
      </c>
      <c r="BF19" s="112">
        <v>444914931.3175177</v>
      </c>
      <c r="BG19" s="112">
        <v>444914931.3175177</v>
      </c>
      <c r="BH19" s="112">
        <v>444914931.3175177</v>
      </c>
      <c r="BI19" s="112">
        <v>444914931.3175177</v>
      </c>
      <c r="BJ19" s="112">
        <v>444914931.3175177</v>
      </c>
      <c r="BK19" s="112">
        <v>444914931.3175177</v>
      </c>
      <c r="BL19" s="112">
        <v>444914931.3175177</v>
      </c>
      <c r="BM19" s="112">
        <v>444914931.3175177</v>
      </c>
    </row>
    <row r="20" spans="3:65">
      <c r="C20" s="51" t="str">
        <v>Roaming in originación</v>
      </c>
      <c r="G20" s="51" t="str">
        <v>minutos</v>
      </c>
      <c r="I20" s="115"/>
      <c r="N20" s="112">
        <v>0</v>
      </c>
      <c r="O20" s="112">
        <v>162237174.89173034</v>
      </c>
      <c r="P20" s="112">
        <v>257811756.95627135</v>
      </c>
      <c r="Q20" s="112">
        <v>382760564.40403253</v>
      </c>
      <c r="R20" s="112">
        <v>469218869.78614116</v>
      </c>
      <c r="S20" s="112">
        <v>497259434.25012636</v>
      </c>
      <c r="T20" s="112">
        <v>564845155.7504009</v>
      </c>
      <c r="U20" s="112">
        <v>655256632.71577966</v>
      </c>
      <c r="V20" s="112">
        <v>761468626.22637165</v>
      </c>
      <c r="W20" s="112">
        <v>861286832.42319548</v>
      </c>
      <c r="X20" s="112">
        <v>853217575.11693764</v>
      </c>
      <c r="Y20" s="112">
        <v>895360220.82116473</v>
      </c>
      <c r="Z20" s="112">
        <v>950242181.40178668</v>
      </c>
      <c r="AA20" s="112">
        <v>1000286658.0119522</v>
      </c>
      <c r="AB20" s="112">
        <v>1049919888.5853776</v>
      </c>
      <c r="AC20" s="112">
        <v>1099155629.7262309</v>
      </c>
      <c r="AD20" s="112">
        <v>1148044921.1710305</v>
      </c>
      <c r="AE20" s="112">
        <v>1196637659.7556059</v>
      </c>
      <c r="AF20" s="112">
        <v>1244948794.8789794</v>
      </c>
      <c r="AG20" s="112">
        <v>1267978583.7381771</v>
      </c>
      <c r="AH20" s="112">
        <v>1278142481.2194211</v>
      </c>
      <c r="AI20" s="112">
        <v>1288072582.3756495</v>
      </c>
      <c r="AJ20" s="112">
        <v>1297763423.6207445</v>
      </c>
      <c r="AK20" s="112">
        <v>1307212585.5455287</v>
      </c>
      <c r="AL20" s="112">
        <v>1316411675.4273965</v>
      </c>
      <c r="AM20" s="112">
        <v>1325354239.4808013</v>
      </c>
      <c r="AN20" s="112">
        <v>1334055935.805778</v>
      </c>
      <c r="AO20" s="112">
        <v>1342533832.2804637</v>
      </c>
      <c r="AP20" s="112">
        <v>1350783878.2605715</v>
      </c>
      <c r="AQ20" s="112">
        <v>1358798193.7187707</v>
      </c>
      <c r="AR20" s="112">
        <v>1366574415.7543049</v>
      </c>
      <c r="AS20" s="112">
        <v>1374111582.0660138</v>
      </c>
      <c r="AT20" s="112">
        <v>1381408850.6914723</v>
      </c>
      <c r="AU20" s="112">
        <v>1388464685.9973593</v>
      </c>
      <c r="AV20" s="112">
        <v>1395277865.7675247</v>
      </c>
      <c r="AW20" s="112">
        <v>1401848777.4404354</v>
      </c>
      <c r="AX20" s="112">
        <v>1408179035.4451263</v>
      </c>
      <c r="AY20" s="112">
        <v>1414269781.8405597</v>
      </c>
      <c r="AZ20" s="112">
        <v>1420121441.4967477</v>
      </c>
      <c r="BA20" s="112">
        <v>1425734766.8877804</v>
      </c>
      <c r="BB20" s="112">
        <v>1431111760.8077242</v>
      </c>
      <c r="BC20" s="112">
        <v>1436255657.9297788</v>
      </c>
      <c r="BD20" s="112">
        <v>1441169697.7752585</v>
      </c>
      <c r="BE20" s="112">
        <v>1445856626.1762557</v>
      </c>
      <c r="BF20" s="112">
        <v>1450209794.9480252</v>
      </c>
      <c r="BG20" s="112">
        <v>1453226646.5634267</v>
      </c>
      <c r="BH20" s="112">
        <v>1455129287.5667779</v>
      </c>
      <c r="BI20" s="112">
        <v>1457034419.6081219</v>
      </c>
      <c r="BJ20" s="112">
        <v>1458942045.9488561</v>
      </c>
      <c r="BK20" s="112">
        <v>1460852169.8546491</v>
      </c>
      <c r="BL20" s="112">
        <v>1462764794.5954449</v>
      </c>
      <c r="BM20" s="112">
        <v>1464679923.4454689</v>
      </c>
    </row>
    <row r="21" spans="3:65">
      <c r="C21" s="51" t="str">
        <v>Roaming in terminación</v>
      </c>
      <c r="G21" s="51" t="str">
        <v>minutos</v>
      </c>
      <c r="I21" s="115"/>
      <c r="N21" s="112">
        <v>0</v>
      </c>
      <c r="O21" s="112">
        <v>108158116.59448691</v>
      </c>
      <c r="P21" s="112">
        <v>171874504.63751423</v>
      </c>
      <c r="Q21" s="112">
        <v>255173709.60268837</v>
      </c>
      <c r="R21" s="112">
        <v>312812579.85742748</v>
      </c>
      <c r="S21" s="112">
        <v>331506289.50008428</v>
      </c>
      <c r="T21" s="112">
        <v>376563437.16693401</v>
      </c>
      <c r="U21" s="112">
        <v>436837755.14385313</v>
      </c>
      <c r="V21" s="112">
        <v>507645750.81758112</v>
      </c>
      <c r="W21" s="112">
        <v>574191221.61546361</v>
      </c>
      <c r="X21" s="112">
        <v>568811716.74462509</v>
      </c>
      <c r="Y21" s="112">
        <v>596906813.88077652</v>
      </c>
      <c r="Z21" s="112">
        <v>633494787.60119116</v>
      </c>
      <c r="AA21" s="112">
        <v>666857772.00796819</v>
      </c>
      <c r="AB21" s="112">
        <v>699946592.39025176</v>
      </c>
      <c r="AC21" s="112">
        <v>732770419.81748724</v>
      </c>
      <c r="AD21" s="112">
        <v>765363280.78068709</v>
      </c>
      <c r="AE21" s="112">
        <v>797758439.8370707</v>
      </c>
      <c r="AF21" s="112">
        <v>829965863.252653</v>
      </c>
      <c r="AG21" s="112">
        <v>845319055.82545149</v>
      </c>
      <c r="AH21" s="112">
        <v>852094987.47961414</v>
      </c>
      <c r="AI21" s="112">
        <v>858715054.91709971</v>
      </c>
      <c r="AJ21" s="112">
        <v>865175615.74716306</v>
      </c>
      <c r="AK21" s="112">
        <v>871475057.03035247</v>
      </c>
      <c r="AL21" s="112">
        <v>877607783.61826444</v>
      </c>
      <c r="AM21" s="112">
        <v>883569492.98720098</v>
      </c>
      <c r="AN21" s="112">
        <v>889370623.87051868</v>
      </c>
      <c r="AO21" s="112">
        <v>895022554.85364246</v>
      </c>
      <c r="AP21" s="112">
        <v>900522585.50704765</v>
      </c>
      <c r="AQ21" s="112">
        <v>905865462.47918057</v>
      </c>
      <c r="AR21" s="112">
        <v>911049610.50287008</v>
      </c>
      <c r="AS21" s="112">
        <v>916074388.04400921</v>
      </c>
      <c r="AT21" s="112">
        <v>920939233.79431498</v>
      </c>
      <c r="AU21" s="112">
        <v>925643123.99823952</v>
      </c>
      <c r="AV21" s="112">
        <v>930185243.84501648</v>
      </c>
      <c r="AW21" s="112">
        <v>934565851.62695694</v>
      </c>
      <c r="AX21" s="112">
        <v>938786023.63008428</v>
      </c>
      <c r="AY21" s="112">
        <v>942846521.22703993</v>
      </c>
      <c r="AZ21" s="112">
        <v>946747627.66449857</v>
      </c>
      <c r="BA21" s="112">
        <v>950489844.59185374</v>
      </c>
      <c r="BB21" s="112">
        <v>954074507.20514953</v>
      </c>
      <c r="BC21" s="112">
        <v>957503771.95318592</v>
      </c>
      <c r="BD21" s="112">
        <v>960779798.51683903</v>
      </c>
      <c r="BE21" s="112">
        <v>963904417.45083714</v>
      </c>
      <c r="BF21" s="112">
        <v>966806529.96535015</v>
      </c>
      <c r="BG21" s="112">
        <v>968817764.37561786</v>
      </c>
      <c r="BH21" s="112">
        <v>970086191.71118534</v>
      </c>
      <c r="BI21" s="112">
        <v>971356279.73874807</v>
      </c>
      <c r="BJ21" s="112">
        <v>972628030.63257086</v>
      </c>
      <c r="BK21" s="112">
        <v>973901446.56976604</v>
      </c>
      <c r="BL21" s="112">
        <v>975176529.73029673</v>
      </c>
      <c r="BM21" s="112">
        <v>976453282.29697943</v>
      </c>
    </row>
    <row r="22" spans="3:65">
      <c r="C22" s="51" t="str">
        <v>SMS on-net</v>
      </c>
      <c r="G22" s="51" t="str">
        <v>mensajes</v>
      </c>
      <c r="I22" s="115"/>
      <c r="N22" s="112">
        <v>0</v>
      </c>
      <c r="O22" s="112">
        <v>14446976726</v>
      </c>
      <c r="P22" s="112">
        <v>16644970096</v>
      </c>
      <c r="Q22" s="112">
        <v>26544444990.609043</v>
      </c>
      <c r="R22" s="112">
        <v>36630281905.052269</v>
      </c>
      <c r="S22" s="112">
        <v>44208607142.524025</v>
      </c>
      <c r="T22" s="112">
        <v>54066830523.308632</v>
      </c>
      <c r="U22" s="112">
        <v>60332868012.926872</v>
      </c>
      <c r="V22" s="112">
        <v>47391784188.018097</v>
      </c>
      <c r="W22" s="112">
        <v>32788985958.534672</v>
      </c>
      <c r="X22" s="112">
        <v>22699222503.591412</v>
      </c>
      <c r="Y22" s="112">
        <v>16347330877.667261</v>
      </c>
      <c r="Z22" s="112">
        <v>12819721292.874262</v>
      </c>
      <c r="AA22" s="112">
        <v>10689007159.385246</v>
      </c>
      <c r="AB22" s="112">
        <v>9442056749.8621082</v>
      </c>
      <c r="AC22" s="112">
        <v>8808273030.8061752</v>
      </c>
      <c r="AD22" s="112">
        <v>8653517823.9295673</v>
      </c>
      <c r="AE22" s="112">
        <v>8573266750.9465036</v>
      </c>
      <c r="AF22" s="112">
        <v>8831079318.5602703</v>
      </c>
      <c r="AG22" s="112">
        <v>8994441774.0619354</v>
      </c>
      <c r="AH22" s="112">
        <v>9066539666.9325466</v>
      </c>
      <c r="AI22" s="112">
        <v>9136979118.9908981</v>
      </c>
      <c r="AJ22" s="112">
        <v>9205721374.1350784</v>
      </c>
      <c r="AK22" s="112">
        <v>9272749270.2179832</v>
      </c>
      <c r="AL22" s="112">
        <v>9338003273.2255859</v>
      </c>
      <c r="AM22" s="112">
        <v>9401437603.0484428</v>
      </c>
      <c r="AN22" s="112">
        <v>9463163330.8598919</v>
      </c>
      <c r="AO22" s="112">
        <v>9523301528.1339188</v>
      </c>
      <c r="AP22" s="112">
        <v>9581823461.5112514</v>
      </c>
      <c r="AQ22" s="112">
        <v>9638673233.7962246</v>
      </c>
      <c r="AR22" s="112">
        <v>9693834083.685812</v>
      </c>
      <c r="AS22" s="112">
        <v>9747299185.0696411</v>
      </c>
      <c r="AT22" s="112">
        <v>9799062565.4635544</v>
      </c>
      <c r="AU22" s="112">
        <v>9849113331.8093662</v>
      </c>
      <c r="AV22" s="112">
        <v>9897442814.2824078</v>
      </c>
      <c r="AW22" s="112">
        <v>9944053761.1883564</v>
      </c>
      <c r="AX22" s="112">
        <v>9988957624.5250092</v>
      </c>
      <c r="AY22" s="112">
        <v>10032162505.519762</v>
      </c>
      <c r="AZ22" s="112">
        <v>10073671418.000006</v>
      </c>
      <c r="BA22" s="112">
        <v>10113489699.661879</v>
      </c>
      <c r="BB22" s="112">
        <v>10151631557.381458</v>
      </c>
      <c r="BC22" s="112">
        <v>10188119936.404142</v>
      </c>
      <c r="BD22" s="112">
        <v>10222977816.365557</v>
      </c>
      <c r="BE22" s="112">
        <v>10256224674.902933</v>
      </c>
      <c r="BF22" s="112">
        <v>10287104000.115913</v>
      </c>
      <c r="BG22" s="112">
        <v>10308504121.966328</v>
      </c>
      <c r="BH22" s="112">
        <v>10322000559.47802</v>
      </c>
      <c r="BI22" s="112">
        <v>10335514667.237829</v>
      </c>
      <c r="BJ22" s="112">
        <v>10349046468.380571</v>
      </c>
      <c r="BK22" s="112">
        <v>10362595986.071358</v>
      </c>
      <c r="BL22" s="112">
        <v>10376163243.50563</v>
      </c>
      <c r="BM22" s="112">
        <v>10389748263.909193</v>
      </c>
    </row>
    <row r="23" spans="3:65">
      <c r="C23" s="51" t="str">
        <v>SMS salientes a otras redes</v>
      </c>
      <c r="G23" s="51" t="str">
        <v>mensajes</v>
      </c>
      <c r="I23" s="115"/>
      <c r="N23" s="112">
        <v>0</v>
      </c>
      <c r="O23" s="112">
        <v>7223488363.000001</v>
      </c>
      <c r="P23" s="112">
        <v>8322485048.000001</v>
      </c>
      <c r="Q23" s="112">
        <v>13272222495.304523</v>
      </c>
      <c r="R23" s="112">
        <v>14452111094.947735</v>
      </c>
      <c r="S23" s="112">
        <v>18753648857.475975</v>
      </c>
      <c r="T23" s="112">
        <v>29724416476.691368</v>
      </c>
      <c r="U23" s="112">
        <v>36064353987.073128</v>
      </c>
      <c r="V23" s="112">
        <v>30287918081.981903</v>
      </c>
      <c r="W23" s="112">
        <v>20955322482.972431</v>
      </c>
      <c r="X23" s="112">
        <v>14506991106.008587</v>
      </c>
      <c r="Y23" s="112">
        <v>10447520112.716509</v>
      </c>
      <c r="Z23" s="112">
        <v>8193037569.802721</v>
      </c>
      <c r="AA23" s="112">
        <v>6831305863.8343163</v>
      </c>
      <c r="AB23" s="112">
        <v>6034384361.4470043</v>
      </c>
      <c r="AC23" s="112">
        <v>5629335476.0051022</v>
      </c>
      <c r="AD23" s="112">
        <v>5530431982.310009</v>
      </c>
      <c r="AE23" s="112">
        <v>5479143811.456193</v>
      </c>
      <c r="AF23" s="112">
        <v>5643910892.1259565</v>
      </c>
      <c r="AG23" s="112">
        <v>5748315247.3254986</v>
      </c>
      <c r="AH23" s="112">
        <v>5794392750.2210455</v>
      </c>
      <c r="AI23" s="112">
        <v>5839410349.5842371</v>
      </c>
      <c r="AJ23" s="112">
        <v>5883343276.5303392</v>
      </c>
      <c r="AK23" s="112">
        <v>5926180562.7931318</v>
      </c>
      <c r="AL23" s="112">
        <v>5967884160.3993044</v>
      </c>
      <c r="AM23" s="112">
        <v>6008424811.4462824</v>
      </c>
      <c r="AN23" s="112">
        <v>6047873501.1197252</v>
      </c>
      <c r="AO23" s="112">
        <v>6086307605.7613115</v>
      </c>
      <c r="AP23" s="112">
        <v>6123708761.9849253</v>
      </c>
      <c r="AQ23" s="112">
        <v>6160041246.0947332</v>
      </c>
      <c r="AR23" s="112">
        <v>6195294346.0025158</v>
      </c>
      <c r="AS23" s="112">
        <v>6229463699.1657953</v>
      </c>
      <c r="AT23" s="112">
        <v>6262545488.5915184</v>
      </c>
      <c r="AU23" s="112">
        <v>6294532752.565547</v>
      </c>
      <c r="AV23" s="112">
        <v>6325419950.2342558</v>
      </c>
      <c r="AW23" s="112">
        <v>6355208838.0298729</v>
      </c>
      <c r="AX23" s="112">
        <v>6383906734.8828239</v>
      </c>
      <c r="AY23" s="112">
        <v>6411518818.2582722</v>
      </c>
      <c r="AZ23" s="112">
        <v>6438047014.2824192</v>
      </c>
      <c r="BA23" s="112">
        <v>6463494734.2575827</v>
      </c>
      <c r="BB23" s="112">
        <v>6487871057.7469463</v>
      </c>
      <c r="BC23" s="112">
        <v>6511190648.973959</v>
      </c>
      <c r="BD23" s="112">
        <v>6533468194.1407385</v>
      </c>
      <c r="BE23" s="112">
        <v>6554716141.3348827</v>
      </c>
      <c r="BF23" s="112">
        <v>6574451006.5336094</v>
      </c>
      <c r="BG23" s="112">
        <v>6588127747.1048918</v>
      </c>
      <c r="BH23" s="112">
        <v>6596753271.5656509</v>
      </c>
      <c r="BI23" s="112">
        <v>6605390089.0181503</v>
      </c>
      <c r="BJ23" s="112">
        <v>6614038214.2477694</v>
      </c>
      <c r="BK23" s="112">
        <v>6622697662.0592451</v>
      </c>
      <c r="BL23" s="112">
        <v>6631368447.2767029</v>
      </c>
      <c r="BM23" s="112">
        <v>6640050584.7436695</v>
      </c>
    </row>
    <row r="24" spans="3:65">
      <c r="C24" s="51" t="str">
        <v>SMS entrantes de otras redes</v>
      </c>
      <c r="G24" s="51" t="str">
        <v>mensajes</v>
      </c>
      <c r="I24" s="115"/>
      <c r="N24" s="112">
        <v>0</v>
      </c>
      <c r="O24" s="112">
        <v>7223488363.000001</v>
      </c>
      <c r="P24" s="112">
        <v>8322485048.000001</v>
      </c>
      <c r="Q24" s="112">
        <v>13272222495.304523</v>
      </c>
      <c r="R24" s="112">
        <v>14452111094.947735</v>
      </c>
      <c r="S24" s="112">
        <v>18753648857.475975</v>
      </c>
      <c r="T24" s="112">
        <v>29724416476.691368</v>
      </c>
      <c r="U24" s="112">
        <v>36064353987.073128</v>
      </c>
      <c r="V24" s="112">
        <v>30287918081.981903</v>
      </c>
      <c r="W24" s="112">
        <v>20955322482.972431</v>
      </c>
      <c r="X24" s="112">
        <v>14506991106.008587</v>
      </c>
      <c r="Y24" s="112">
        <v>10447520112.716509</v>
      </c>
      <c r="Z24" s="112">
        <v>8193037569.802721</v>
      </c>
      <c r="AA24" s="112">
        <v>6831305863.8343163</v>
      </c>
      <c r="AB24" s="112">
        <v>6034384361.4470043</v>
      </c>
      <c r="AC24" s="112">
        <v>5629335476.0051022</v>
      </c>
      <c r="AD24" s="112">
        <v>5530431982.310009</v>
      </c>
      <c r="AE24" s="112">
        <v>5479143811.456193</v>
      </c>
      <c r="AF24" s="112">
        <v>5643910892.1259565</v>
      </c>
      <c r="AG24" s="112">
        <v>5748315247.3254986</v>
      </c>
      <c r="AH24" s="112">
        <v>5794392750.2210455</v>
      </c>
      <c r="AI24" s="112">
        <v>5839410349.5842371</v>
      </c>
      <c r="AJ24" s="112">
        <v>5883343276.5303392</v>
      </c>
      <c r="AK24" s="112">
        <v>5926180562.7931318</v>
      </c>
      <c r="AL24" s="112">
        <v>5967884160.3993044</v>
      </c>
      <c r="AM24" s="112">
        <v>6008424811.4462824</v>
      </c>
      <c r="AN24" s="112">
        <v>6047873501.1197252</v>
      </c>
      <c r="AO24" s="112">
        <v>6086307605.7613115</v>
      </c>
      <c r="AP24" s="112">
        <v>6123708761.9849253</v>
      </c>
      <c r="AQ24" s="112">
        <v>6160041246.0947332</v>
      </c>
      <c r="AR24" s="112">
        <v>6195294346.0025158</v>
      </c>
      <c r="AS24" s="112">
        <v>6229463699.1657953</v>
      </c>
      <c r="AT24" s="112">
        <v>6262545488.5915184</v>
      </c>
      <c r="AU24" s="112">
        <v>6294532752.565547</v>
      </c>
      <c r="AV24" s="112">
        <v>6325419950.2342558</v>
      </c>
      <c r="AW24" s="112">
        <v>6355208838.0298729</v>
      </c>
      <c r="AX24" s="112">
        <v>6383906734.8828239</v>
      </c>
      <c r="AY24" s="112">
        <v>6411518818.2582722</v>
      </c>
      <c r="AZ24" s="112">
        <v>6438047014.2824192</v>
      </c>
      <c r="BA24" s="112">
        <v>6463494734.2575827</v>
      </c>
      <c r="BB24" s="112">
        <v>6487871057.7469463</v>
      </c>
      <c r="BC24" s="112">
        <v>6511190648.973959</v>
      </c>
      <c r="BD24" s="112">
        <v>6533468194.1407385</v>
      </c>
      <c r="BE24" s="112">
        <v>6554716141.3348827</v>
      </c>
      <c r="BF24" s="112">
        <v>6574451006.5336094</v>
      </c>
      <c r="BG24" s="112">
        <v>6588127747.1048918</v>
      </c>
      <c r="BH24" s="112">
        <v>6596753271.5656509</v>
      </c>
      <c r="BI24" s="112">
        <v>6605390089.0181503</v>
      </c>
      <c r="BJ24" s="112">
        <v>6614038214.2477694</v>
      </c>
      <c r="BK24" s="112">
        <v>6622697662.0592451</v>
      </c>
      <c r="BL24" s="112">
        <v>6631368447.2767029</v>
      </c>
      <c r="BM24" s="112">
        <v>6640050584.7436695</v>
      </c>
    </row>
    <row r="25" spans="3:65">
      <c r="C25" s="51" t="str">
        <v>Recuperación de correo de voz</v>
      </c>
      <c r="G25" s="51" t="str">
        <v>minutos</v>
      </c>
      <c r="I25" s="115"/>
      <c r="N25" s="112">
        <v>0</v>
      </c>
      <c r="O25" s="112">
        <v>929167797.3182646</v>
      </c>
      <c r="P25" s="112">
        <v>1305861823.4488111</v>
      </c>
      <c r="Q25" s="112">
        <v>1842482142.6807294</v>
      </c>
      <c r="R25" s="112">
        <v>2062188209.3580334</v>
      </c>
      <c r="S25" s="112">
        <v>2375737718.5701728</v>
      </c>
      <c r="T25" s="112">
        <v>2696422985.3288279</v>
      </c>
      <c r="U25" s="112">
        <v>2992462377.6282229</v>
      </c>
      <c r="V25" s="112">
        <v>3319862742.9311066</v>
      </c>
      <c r="W25" s="112">
        <v>3758358196.1706657</v>
      </c>
      <c r="X25" s="112">
        <v>3748050807.7392712</v>
      </c>
      <c r="Y25" s="112">
        <v>3920493339.0511498</v>
      </c>
      <c r="Z25" s="112">
        <v>4145072697.4966278</v>
      </c>
      <c r="AA25" s="112">
        <v>4347033148.4268665</v>
      </c>
      <c r="AB25" s="112">
        <v>4545004398.2264957</v>
      </c>
      <c r="AC25" s="112">
        <v>4739068386.683341</v>
      </c>
      <c r="AD25" s="112">
        <v>4929478628.0595474</v>
      </c>
      <c r="AE25" s="112">
        <v>5116503891.3545723</v>
      </c>
      <c r="AF25" s="112">
        <v>5300303057.5788012</v>
      </c>
      <c r="AG25" s="112">
        <v>5396985594.3661537</v>
      </c>
      <c r="AH25" s="112">
        <v>5440375225.483345</v>
      </c>
      <c r="AI25" s="112">
        <v>5482764871.6716595</v>
      </c>
      <c r="AJ25" s="112">
        <v>5524118599.6656208</v>
      </c>
      <c r="AK25" s="112">
        <v>5564426184.1007423</v>
      </c>
      <c r="AL25" s="112">
        <v>5603661650.1849794</v>
      </c>
      <c r="AM25" s="112">
        <v>5641815323.5098228</v>
      </c>
      <c r="AN25" s="112">
        <v>5678958158.771306</v>
      </c>
      <c r="AO25" s="112">
        <v>5715141277.9782381</v>
      </c>
      <c r="AP25" s="112">
        <v>5750336000.0475225</v>
      </c>
      <c r="AQ25" s="112">
        <v>5784514765.4925842</v>
      </c>
      <c r="AR25" s="112">
        <v>5817671710.5032005</v>
      </c>
      <c r="AS25" s="112">
        <v>5849800909.0819778</v>
      </c>
      <c r="AT25" s="112">
        <v>5880894484.3414412</v>
      </c>
      <c r="AU25" s="112">
        <v>5910945398.2660046</v>
      </c>
      <c r="AV25" s="112">
        <v>5939951481.0306702</v>
      </c>
      <c r="AW25" s="112">
        <v>5967916393.7297459</v>
      </c>
      <c r="AX25" s="112">
        <v>5994844304.8959436</v>
      </c>
      <c r="AY25" s="112">
        <v>6020735664.2129841</v>
      </c>
      <c r="AZ25" s="112">
        <v>6045591169.7727547</v>
      </c>
      <c r="BA25" s="112">
        <v>6069416154.0346518</v>
      </c>
      <c r="BB25" s="112">
        <v>6092220859.716711</v>
      </c>
      <c r="BC25" s="112">
        <v>6114017063.8586473</v>
      </c>
      <c r="BD25" s="112">
        <v>6134814991.1661692</v>
      </c>
      <c r="BE25" s="112">
        <v>6154625371.5996008</v>
      </c>
      <c r="BF25" s="112">
        <v>6173008709.7768269</v>
      </c>
      <c r="BG25" s="112">
        <v>6185747649.9545288</v>
      </c>
      <c r="BH25" s="112">
        <v>6193783762.5898094</v>
      </c>
      <c r="BI25" s="112">
        <v>6201830394.9138346</v>
      </c>
      <c r="BJ25" s="112">
        <v>6209887560.7572803</v>
      </c>
      <c r="BK25" s="112">
        <v>6217955273.9689789</v>
      </c>
      <c r="BL25" s="112">
        <v>6226033548.4159403</v>
      </c>
      <c r="BM25" s="112">
        <v>6234122397.9833755</v>
      </c>
    </row>
    <row r="26" spans="3:65">
      <c r="C26" s="51" t="str">
        <v>Depósito de corroe de voz</v>
      </c>
      <c r="G26" s="51" t="str">
        <v>minutos</v>
      </c>
      <c r="I26" s="115"/>
      <c r="N26" s="112">
        <v>0</v>
      </c>
      <c r="O26" s="112">
        <v>1115001356.7819176</v>
      </c>
      <c r="P26" s="112">
        <v>1567034188.1385732</v>
      </c>
      <c r="Q26" s="112">
        <v>2210978571.2168751</v>
      </c>
      <c r="R26" s="112">
        <v>2474625851.22964</v>
      </c>
      <c r="S26" s="112">
        <v>2850885262.2842069</v>
      </c>
      <c r="T26" s="112">
        <v>3235707582.3945932</v>
      </c>
      <c r="U26" s="112">
        <v>3590954853.1538672</v>
      </c>
      <c r="V26" s="112">
        <v>3983835291.5173278</v>
      </c>
      <c r="W26" s="112">
        <v>4510029835.4047985</v>
      </c>
      <c r="X26" s="112">
        <v>4497660969.2871246</v>
      </c>
      <c r="Y26" s="112">
        <v>4704592006.8613796</v>
      </c>
      <c r="Z26" s="112">
        <v>4974087236.9959536</v>
      </c>
      <c r="AA26" s="112">
        <v>5216439778.1122389</v>
      </c>
      <c r="AB26" s="112">
        <v>5454005277.8717947</v>
      </c>
      <c r="AC26" s="112">
        <v>5686882064.0200081</v>
      </c>
      <c r="AD26" s="112">
        <v>5915374353.6714563</v>
      </c>
      <c r="AE26" s="112">
        <v>6139804669.6254864</v>
      </c>
      <c r="AF26" s="112">
        <v>6360363669.0945606</v>
      </c>
      <c r="AG26" s="112">
        <v>6476382713.2393847</v>
      </c>
      <c r="AH26" s="112">
        <v>6528450270.5800142</v>
      </c>
      <c r="AI26" s="112">
        <v>6579317846.005991</v>
      </c>
      <c r="AJ26" s="112">
        <v>6628942319.5987444</v>
      </c>
      <c r="AK26" s="112">
        <v>6677311420.9208899</v>
      </c>
      <c r="AL26" s="112">
        <v>6724393980.2219744</v>
      </c>
      <c r="AM26" s="112">
        <v>6770178388.2117863</v>
      </c>
      <c r="AN26" s="112">
        <v>6814749790.5255671</v>
      </c>
      <c r="AO26" s="112">
        <v>6858169533.573885</v>
      </c>
      <c r="AP26" s="112">
        <v>6900403200.0570259</v>
      </c>
      <c r="AQ26" s="112">
        <v>6941417718.5911007</v>
      </c>
      <c r="AR26" s="112">
        <v>6981206052.6038399</v>
      </c>
      <c r="AS26" s="112">
        <v>7019761090.8983736</v>
      </c>
      <c r="AT26" s="112">
        <v>7057073381.2097282</v>
      </c>
      <c r="AU26" s="112">
        <v>7093134477.9192047</v>
      </c>
      <c r="AV26" s="112">
        <v>7127941777.2368031</v>
      </c>
      <c r="AW26" s="112">
        <v>7161499672.4756947</v>
      </c>
      <c r="AX26" s="112">
        <v>7193813165.8751316</v>
      </c>
      <c r="AY26" s="112">
        <v>7224882797.0555801</v>
      </c>
      <c r="AZ26" s="112">
        <v>7254709403.7273045</v>
      </c>
      <c r="BA26" s="112">
        <v>7283299384.8415813</v>
      </c>
      <c r="BB26" s="112">
        <v>7310665031.6600523</v>
      </c>
      <c r="BC26" s="112">
        <v>7336820476.6303759</v>
      </c>
      <c r="BD26" s="112">
        <v>7361777989.3994026</v>
      </c>
      <c r="BE26" s="112">
        <v>7385550445.9195204</v>
      </c>
      <c r="BF26" s="112">
        <v>7407610451.7321911</v>
      </c>
      <c r="BG26" s="112">
        <v>7422897179.9454346</v>
      </c>
      <c r="BH26" s="112">
        <v>7432540515.1077709</v>
      </c>
      <c r="BI26" s="112">
        <v>7442196473.8966007</v>
      </c>
      <c r="BJ26" s="112">
        <v>7451865072.9087353</v>
      </c>
      <c r="BK26" s="112">
        <v>7461546328.7627735</v>
      </c>
      <c r="BL26" s="112">
        <v>7471240258.0991278</v>
      </c>
      <c r="BM26" s="112">
        <v>7480946877.5800495</v>
      </c>
    </row>
    <row r="27" spans="3:65">
      <c r="C27" s="51" t="str">
        <v xml:space="preserve">Datos GPRS </v>
      </c>
      <c r="G27" s="51" t="str">
        <v>megabytes</v>
      </c>
      <c r="I27" s="115"/>
      <c r="N27" s="112">
        <v>0</v>
      </c>
      <c r="O27" s="112">
        <v>0</v>
      </c>
      <c r="P27" s="112">
        <v>130000</v>
      </c>
      <c r="Q27" s="112">
        <v>450000.00000000041</v>
      </c>
      <c r="R27" s="112">
        <v>6637620.9046601346</v>
      </c>
      <c r="S27" s="112">
        <v>41033277.148442812</v>
      </c>
      <c r="T27" s="112">
        <v>100267745.77872051</v>
      </c>
      <c r="U27" s="112">
        <v>139588804.41759649</v>
      </c>
      <c r="V27" s="112">
        <v>270162155.89268029</v>
      </c>
      <c r="W27" s="112">
        <v>553545874.69007146</v>
      </c>
      <c r="X27" s="112">
        <v>1395463376.5288241</v>
      </c>
      <c r="Y27" s="112">
        <v>592970066.10855103</v>
      </c>
      <c r="Z27" s="112">
        <v>759295884.15424311</v>
      </c>
      <c r="AA27" s="112">
        <v>306174347.86752903</v>
      </c>
      <c r="AB27" s="112">
        <v>350604484.41968513</v>
      </c>
      <c r="AC27" s="112">
        <v>378742548.56966466</v>
      </c>
      <c r="AD27" s="112">
        <v>402302557.0594362</v>
      </c>
      <c r="AE27" s="112">
        <v>419977976.17704993</v>
      </c>
      <c r="AF27" s="112">
        <v>436255069.46654254</v>
      </c>
      <c r="AG27" s="112">
        <v>453054328.26200116</v>
      </c>
      <c r="AH27" s="112">
        <v>470386511.56959134</v>
      </c>
      <c r="AI27" s="112">
        <v>474041022.47979522</v>
      </c>
      <c r="AJ27" s="112">
        <v>477607480.11220717</v>
      </c>
      <c r="AK27" s="112">
        <v>481084994.06731403</v>
      </c>
      <c r="AL27" s="112">
        <v>484470475.62569135</v>
      </c>
      <c r="AM27" s="112">
        <v>487761549.64238125</v>
      </c>
      <c r="AN27" s="112">
        <v>490963978.66667795</v>
      </c>
      <c r="AO27" s="112">
        <v>494084044.07939386</v>
      </c>
      <c r="AP27" s="112">
        <v>497120255.14810753</v>
      </c>
      <c r="AQ27" s="112">
        <v>500069711.83732098</v>
      </c>
      <c r="AR27" s="112">
        <v>502931544.54394996</v>
      </c>
      <c r="AS27" s="112">
        <v>505705399.11852139</v>
      </c>
      <c r="AT27" s="112">
        <v>508390965.69904906</v>
      </c>
      <c r="AU27" s="112">
        <v>510987679.13633275</v>
      </c>
      <c r="AV27" s="112">
        <v>513495089.6260671</v>
      </c>
      <c r="AW27" s="112">
        <v>515913339.7547254</v>
      </c>
      <c r="AX27" s="112">
        <v>518243023.67018473</v>
      </c>
      <c r="AY27" s="112">
        <v>520484561.67701906</v>
      </c>
      <c r="AZ27" s="112">
        <v>522638110.13739163</v>
      </c>
      <c r="BA27" s="112">
        <v>524703945.9794752</v>
      </c>
      <c r="BB27" s="112">
        <v>526682806.27861828</v>
      </c>
      <c r="BC27" s="112">
        <v>528575881.47067952</v>
      </c>
      <c r="BD27" s="112">
        <v>530384363.7757383</v>
      </c>
      <c r="BE27" s="112">
        <v>532109263.72462201</v>
      </c>
      <c r="BF27" s="112">
        <v>533711332.27559662</v>
      </c>
      <c r="BG27" s="112">
        <v>534821604.6655243</v>
      </c>
      <c r="BH27" s="112">
        <v>535521821.32953984</v>
      </c>
      <c r="BI27" s="112">
        <v>536222954.75415784</v>
      </c>
      <c r="BJ27" s="112">
        <v>536925006.13964987</v>
      </c>
      <c r="BK27" s="112">
        <v>537627976.68785858</v>
      </c>
      <c r="BL27" s="112">
        <v>538331867.60220039</v>
      </c>
      <c r="BM27" s="112">
        <v>539036680.08766711</v>
      </c>
    </row>
    <row r="28" spans="3:65">
      <c r="C28" s="51" t="str">
        <v>Datos EDGE</v>
      </c>
      <c r="G28" s="51" t="str">
        <v>megabytes</v>
      </c>
      <c r="I28" s="115"/>
      <c r="N28" s="112">
        <v>0</v>
      </c>
      <c r="O28" s="112">
        <v>0</v>
      </c>
      <c r="P28" s="112">
        <v>420000</v>
      </c>
      <c r="Q28" s="112">
        <v>2700000</v>
      </c>
      <c r="R28" s="112">
        <v>43144535.880290836</v>
      </c>
      <c r="S28" s="112">
        <v>232521903.84117573</v>
      </c>
      <c r="T28" s="112">
        <v>401070983.11488169</v>
      </c>
      <c r="U28" s="112">
        <v>558355217.67038548</v>
      </c>
      <c r="V28" s="112">
        <v>1080648623.5707202</v>
      </c>
      <c r="W28" s="112">
        <v>1291607040.9434991</v>
      </c>
      <c r="X28" s="112">
        <v>1674556051.8345876</v>
      </c>
      <c r="Y28" s="112">
        <v>790626754.81137145</v>
      </c>
      <c r="Z28" s="112">
        <v>506197256.10280961</v>
      </c>
      <c r="AA28" s="112">
        <v>612348695.73498952</v>
      </c>
      <c r="AB28" s="112">
        <v>701208968.83929181</v>
      </c>
      <c r="AC28" s="112">
        <v>757485097.13924456</v>
      </c>
      <c r="AD28" s="112">
        <v>804605114.1187824</v>
      </c>
      <c r="AE28" s="112">
        <v>839955952.35400593</v>
      </c>
      <c r="AF28" s="112">
        <v>872510138.93298745</v>
      </c>
      <c r="AG28" s="112">
        <v>906108656.52390087</v>
      </c>
      <c r="AH28" s="112">
        <v>940773023.13907743</v>
      </c>
      <c r="AI28" s="112">
        <v>948082044.95948434</v>
      </c>
      <c r="AJ28" s="112">
        <v>955214960.22430754</v>
      </c>
      <c r="AK28" s="112">
        <v>962169988.13452041</v>
      </c>
      <c r="AL28" s="112">
        <v>968940951.25127435</v>
      </c>
      <c r="AM28" s="112">
        <v>975523099.28465331</v>
      </c>
      <c r="AN28" s="112">
        <v>981927957.33324599</v>
      </c>
      <c r="AO28" s="112">
        <v>988168088.1586771</v>
      </c>
      <c r="AP28" s="112">
        <v>994240510.29610384</v>
      </c>
      <c r="AQ28" s="112">
        <v>1000139423.67453</v>
      </c>
      <c r="AR28" s="112">
        <v>1005863089.0877874</v>
      </c>
      <c r="AS28" s="112">
        <v>1011410798.2369295</v>
      </c>
      <c r="AT28" s="112">
        <v>1016781931.3979844</v>
      </c>
      <c r="AU28" s="112">
        <v>1021975358.2725512</v>
      </c>
      <c r="AV28" s="112">
        <v>1026990179.2520193</v>
      </c>
      <c r="AW28" s="112">
        <v>1031826679.5093354</v>
      </c>
      <c r="AX28" s="112">
        <v>1036486047.3402535</v>
      </c>
      <c r="AY28" s="112">
        <v>1040969123.3539217</v>
      </c>
      <c r="AZ28" s="112">
        <v>1045276220.2746663</v>
      </c>
      <c r="BA28" s="112">
        <v>1049407891.958833</v>
      </c>
      <c r="BB28" s="112">
        <v>1053365612.5571187</v>
      </c>
      <c r="BC28" s="112">
        <v>1057151762.9412408</v>
      </c>
      <c r="BD28" s="112">
        <v>1060768727.551358</v>
      </c>
      <c r="BE28" s="112">
        <v>1064218527.4491249</v>
      </c>
      <c r="BF28" s="112">
        <v>1067422664.5510738</v>
      </c>
      <c r="BG28" s="112">
        <v>1069643209.3309289</v>
      </c>
      <c r="BH28" s="112">
        <v>1071043642.6589599</v>
      </c>
      <c r="BI28" s="112">
        <v>1072445909.5081958</v>
      </c>
      <c r="BJ28" s="112">
        <v>1073850012.2791796</v>
      </c>
      <c r="BK28" s="112">
        <v>1075255953.3755968</v>
      </c>
      <c r="BL28" s="112">
        <v>1076663735.2042804</v>
      </c>
      <c r="BM28" s="112">
        <v>1078073360.1752136</v>
      </c>
    </row>
    <row r="29" spans="3:65">
      <c r="C29" s="51" t="str">
        <v>Datos Release 99</v>
      </c>
      <c r="G29" s="51" t="str">
        <v>megabytes</v>
      </c>
      <c r="I29" s="115"/>
      <c r="N29" s="112">
        <v>0</v>
      </c>
      <c r="O29" s="112">
        <v>0</v>
      </c>
      <c r="P29" s="112">
        <v>450000</v>
      </c>
      <c r="Q29" s="112">
        <v>5850000</v>
      </c>
      <c r="R29" s="112">
        <v>99564313.569901928</v>
      </c>
      <c r="S29" s="112">
        <v>478721566.73183233</v>
      </c>
      <c r="T29" s="112">
        <v>1253346822.2340052</v>
      </c>
      <c r="U29" s="112">
        <v>2093832066.2639453</v>
      </c>
      <c r="V29" s="112">
        <v>2026216169.1951001</v>
      </c>
      <c r="W29" s="112">
        <v>1845152915.63357</v>
      </c>
      <c r="X29" s="112">
        <v>3907297454.2807045</v>
      </c>
      <c r="Y29" s="112">
        <v>1778910198.3255856</v>
      </c>
      <c r="Z29" s="112">
        <v>2277887652.4626427</v>
      </c>
      <c r="AA29" s="112">
        <v>2755569130.8074527</v>
      </c>
      <c r="AB29" s="112">
        <v>3155440359.7768126</v>
      </c>
      <c r="AC29" s="112">
        <v>3408682937.1265998</v>
      </c>
      <c r="AD29" s="112">
        <v>3620723013.5345201</v>
      </c>
      <c r="AE29" s="112">
        <v>3779801785.5930262</v>
      </c>
      <c r="AF29" s="112">
        <v>3926295625.1984429</v>
      </c>
      <c r="AG29" s="112">
        <v>4077488954.3575535</v>
      </c>
      <c r="AH29" s="112">
        <v>4233478604.1258478</v>
      </c>
      <c r="AI29" s="112">
        <v>4266369202.3176794</v>
      </c>
      <c r="AJ29" s="112">
        <v>4298467321.0093832</v>
      </c>
      <c r="AK29" s="112">
        <v>4329764946.605341</v>
      </c>
      <c r="AL29" s="112">
        <v>4360234280.6307344</v>
      </c>
      <c r="AM29" s="112">
        <v>4389853946.7809401</v>
      </c>
      <c r="AN29" s="112">
        <v>4418675807.9996061</v>
      </c>
      <c r="AO29" s="112">
        <v>4446756396.7140465</v>
      </c>
      <c r="AP29" s="112">
        <v>4474082296.3324661</v>
      </c>
      <c r="AQ29" s="112">
        <v>4500627406.5353851</v>
      </c>
      <c r="AR29" s="112">
        <v>4526383900.8950424</v>
      </c>
      <c r="AS29" s="112">
        <v>4551348592.0661831</v>
      </c>
      <c r="AT29" s="112">
        <v>4575518691.2909298</v>
      </c>
      <c r="AU29" s="112">
        <v>4598889112.2264795</v>
      </c>
      <c r="AV29" s="112">
        <v>4621455806.6340866</v>
      </c>
      <c r="AW29" s="112">
        <v>4643220057.7920084</v>
      </c>
      <c r="AX29" s="112">
        <v>4664187213.0311403</v>
      </c>
      <c r="AY29" s="112">
        <v>4684361055.0926466</v>
      </c>
      <c r="AZ29" s="112">
        <v>4703742991.2359982</v>
      </c>
      <c r="BA29" s="112">
        <v>4722335513.8147478</v>
      </c>
      <c r="BB29" s="112">
        <v>4740145256.5070333</v>
      </c>
      <c r="BC29" s="112">
        <v>4757182933.2355833</v>
      </c>
      <c r="BD29" s="112">
        <v>4773459273.9811106</v>
      </c>
      <c r="BE29" s="112">
        <v>4788983373.5210619</v>
      </c>
      <c r="BF29" s="112">
        <v>4803401990.4798317</v>
      </c>
      <c r="BG29" s="112">
        <v>4813394441.9891796</v>
      </c>
      <c r="BH29" s="112">
        <v>4819696391.9653187</v>
      </c>
      <c r="BI29" s="112">
        <v>4826006592.7868805</v>
      </c>
      <c r="BJ29" s="112">
        <v>4832325055.2563076</v>
      </c>
      <c r="BK29" s="112">
        <v>4838651790.1901855</v>
      </c>
      <c r="BL29" s="112">
        <v>4844986808.419261</v>
      </c>
      <c r="BM29" s="112">
        <v>4851330120.7884607</v>
      </c>
    </row>
    <row r="30" spans="3:65">
      <c r="C30" s="51" t="str">
        <v>Datos - HSDPA</v>
      </c>
      <c r="G30" s="51" t="str">
        <v>megabytes</v>
      </c>
      <c r="I30" s="115"/>
      <c r="N30" s="112">
        <v>0</v>
      </c>
      <c r="O30" s="112">
        <v>0</v>
      </c>
      <c r="P30" s="112">
        <v>0</v>
      </c>
      <c r="Q30" s="112">
        <v>0</v>
      </c>
      <c r="R30" s="112">
        <v>16262171.216417314</v>
      </c>
      <c r="S30" s="112">
        <v>584724199.36530948</v>
      </c>
      <c r="T30" s="112">
        <v>2978753919.6752305</v>
      </c>
      <c r="U30" s="112">
        <v>9902229182.0205402</v>
      </c>
      <c r="V30" s="112">
        <v>26317045038.904251</v>
      </c>
      <c r="W30" s="112">
        <v>75282238957.849655</v>
      </c>
      <c r="X30" s="112">
        <v>228004507760.97699</v>
      </c>
      <c r="Y30" s="112">
        <v>324965293033.10901</v>
      </c>
      <c r="Z30" s="112">
        <v>413004112821.80164</v>
      </c>
      <c r="AA30" s="112">
        <v>496856714600.69849</v>
      </c>
      <c r="AB30" s="112">
        <v>566113912638.60217</v>
      </c>
      <c r="AC30" s="112">
        <v>609207287611.91785</v>
      </c>
      <c r="AD30" s="112">
        <v>645209191030.83923</v>
      </c>
      <c r="AE30" s="112">
        <v>672050025880.33325</v>
      </c>
      <c r="AF30" s="112">
        <v>696904031813.35669</v>
      </c>
      <c r="AG30" s="112">
        <v>723740330129.26428</v>
      </c>
      <c r="AH30" s="112">
        <v>751427958933.11511</v>
      </c>
      <c r="AI30" s="112">
        <v>757265927511.31702</v>
      </c>
      <c r="AJ30" s="112">
        <v>762963233691.29724</v>
      </c>
      <c r="AK30" s="112">
        <v>768518455087.26782</v>
      </c>
      <c r="AL30" s="112">
        <v>773926657565.11633</v>
      </c>
      <c r="AM30" s="112">
        <v>779184046903.9541</v>
      </c>
      <c r="AN30" s="112">
        <v>784299828598.7262</v>
      </c>
      <c r="AO30" s="112">
        <v>789284036961.74194</v>
      </c>
      <c r="AP30" s="112">
        <v>794134290593.88953</v>
      </c>
      <c r="AQ30" s="112">
        <v>798845956777.81531</v>
      </c>
      <c r="AR30" s="112">
        <v>803417646349.38611</v>
      </c>
      <c r="AS30" s="112">
        <v>807848793565.73035</v>
      </c>
      <c r="AT30" s="112">
        <v>812138903431.87256</v>
      </c>
      <c r="AU30" s="112">
        <v>816287073139.3783</v>
      </c>
      <c r="AV30" s="112">
        <v>820292584139.729</v>
      </c>
      <c r="AW30" s="112">
        <v>824155664210.42224</v>
      </c>
      <c r="AX30" s="112">
        <v>827877262484.38538</v>
      </c>
      <c r="AY30" s="112">
        <v>831458050385.22498</v>
      </c>
      <c r="AZ30" s="112">
        <v>834898277696.67896</v>
      </c>
      <c r="BA30" s="112">
        <v>838198386802.97107</v>
      </c>
      <c r="BB30" s="112">
        <v>841359555159.25977</v>
      </c>
      <c r="BC30" s="112">
        <v>844383684450.15051</v>
      </c>
      <c r="BD30" s="112">
        <v>847272679210.48584</v>
      </c>
      <c r="BE30" s="112">
        <v>850028153732.12659</v>
      </c>
      <c r="BF30" s="112">
        <v>852587408880.22339</v>
      </c>
      <c r="BG30" s="112">
        <v>854361034814.00989</v>
      </c>
      <c r="BH30" s="112">
        <v>855479609360.0708</v>
      </c>
      <c r="BI30" s="112">
        <v>856599648402.94751</v>
      </c>
      <c r="BJ30" s="112">
        <v>857721153860.03662</v>
      </c>
      <c r="BK30" s="112">
        <v>858844127651.245</v>
      </c>
      <c r="BL30" s="112">
        <v>859968571698.99316</v>
      </c>
      <c r="BM30" s="112">
        <v>861094487928.21826</v>
      </c>
    </row>
    <row r="31" spans="3:65">
      <c r="C31" s="51" t="str">
        <v>Datos - HSUPA</v>
      </c>
      <c r="G31" s="51" t="str">
        <v>megabytes</v>
      </c>
      <c r="I31" s="115"/>
      <c r="N31" s="112">
        <v>0</v>
      </c>
      <c r="O31" s="112">
        <v>0</v>
      </c>
      <c r="P31" s="112">
        <v>0</v>
      </c>
      <c r="Q31" s="112">
        <v>0</v>
      </c>
      <c r="R31" s="112">
        <v>331881.04523300671</v>
      </c>
      <c r="S31" s="112">
        <v>30774957.861332107</v>
      </c>
      <c r="T31" s="112">
        <v>279947818.133183</v>
      </c>
      <c r="U31" s="112">
        <v>1264875171.3871703</v>
      </c>
      <c r="V31" s="112">
        <v>4076197499.0222545</v>
      </c>
      <c r="W31" s="112">
        <v>13285100992.561705</v>
      </c>
      <c r="X31" s="112">
        <v>44110850662.143478</v>
      </c>
      <c r="Y31" s="112">
        <v>67185577353.331261</v>
      </c>
      <c r="Z31" s="112">
        <v>89649762488.2883</v>
      </c>
      <c r="AA31" s="112">
        <v>111817888959.88109</v>
      </c>
      <c r="AB31" s="112">
        <v>130887802387.65376</v>
      </c>
      <c r="AC31" s="112">
        <v>143732898944.49118</v>
      </c>
      <c r="AD31" s="112">
        <v>154568292403.23047</v>
      </c>
      <c r="AE31" s="112">
        <v>162866190759.54855</v>
      </c>
      <c r="AF31" s="112">
        <v>170371046286.03271</v>
      </c>
      <c r="AG31" s="112">
        <v>176931674455.49313</v>
      </c>
      <c r="AH31" s="112">
        <v>183700426067.12781</v>
      </c>
      <c r="AI31" s="112">
        <v>185127625178.41037</v>
      </c>
      <c r="AJ31" s="112">
        <v>186520436771.66437</v>
      </c>
      <c r="AK31" s="112">
        <v>187878513118.44543</v>
      </c>
      <c r="AL31" s="112">
        <v>189200647978.6503</v>
      </c>
      <c r="AM31" s="112">
        <v>190485913784.99121</v>
      </c>
      <c r="AN31" s="112">
        <v>191736560990.5202</v>
      </c>
      <c r="AO31" s="112">
        <v>192955042667.98306</v>
      </c>
      <c r="AP31" s="112">
        <v>194140776640.43759</v>
      </c>
      <c r="AQ31" s="112">
        <v>195292630354.66742</v>
      </c>
      <c r="AR31" s="112">
        <v>196410264203.87445</v>
      </c>
      <c r="AS31" s="112">
        <v>197493539881.77753</v>
      </c>
      <c r="AT31" s="112">
        <v>198542336377.72382</v>
      </c>
      <c r="AU31" s="112">
        <v>199556432983.53748</v>
      </c>
      <c r="AV31" s="112">
        <v>200535654036.77814</v>
      </c>
      <c r="AW31" s="112">
        <v>201480055221.85696</v>
      </c>
      <c r="AX31" s="112">
        <v>202389868571.82651</v>
      </c>
      <c r="AY31" s="112">
        <v>203265258228.57309</v>
      </c>
      <c r="AZ31" s="112">
        <v>204106285256.3392</v>
      </c>
      <c r="BA31" s="112">
        <v>204913057804.10892</v>
      </c>
      <c r="BB31" s="112">
        <v>205685863722.51611</v>
      </c>
      <c r="BC31" s="112">
        <v>206425167913.44275</v>
      </c>
      <c r="BD31" s="112">
        <v>207131435975.56387</v>
      </c>
      <c r="BE31" s="112">
        <v>207805062552.30344</v>
      </c>
      <c r="BF31" s="112">
        <v>208430719683.54379</v>
      </c>
      <c r="BG31" s="112">
        <v>208864315260.93338</v>
      </c>
      <c r="BH31" s="112">
        <v>209137771442.93515</v>
      </c>
      <c r="BI31" s="112">
        <v>209411585648.19894</v>
      </c>
      <c r="BJ31" s="112">
        <v>209685758345.46771</v>
      </c>
      <c r="BK31" s="112">
        <v>209960290004.09818</v>
      </c>
      <c r="BL31" s="112">
        <v>210235181094.0614</v>
      </c>
      <c r="BM31" s="112">
        <v>210510432085.94388</v>
      </c>
    </row>
    <row r="32" spans="3:65">
      <c r="C32" s="51" t="str">
        <v>Mobile Service20</v>
      </c>
      <c r="G32" s="51" t="str">
        <v>Mobile Unit20</v>
      </c>
      <c r="I32" s="115"/>
      <c r="N32" s="112">
        <v>0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0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0</v>
      </c>
      <c r="AO32" s="112">
        <v>0</v>
      </c>
      <c r="AP32" s="112">
        <v>0</v>
      </c>
      <c r="AQ32" s="112">
        <v>0</v>
      </c>
      <c r="AR32" s="112">
        <v>0</v>
      </c>
      <c r="AS32" s="112">
        <v>0</v>
      </c>
      <c r="AT32" s="112">
        <v>0</v>
      </c>
      <c r="AU32" s="112">
        <v>0</v>
      </c>
      <c r="AV32" s="112">
        <v>0</v>
      </c>
      <c r="AW32" s="112">
        <v>0</v>
      </c>
      <c r="AX32" s="112">
        <v>0</v>
      </c>
      <c r="AY32" s="112">
        <v>0</v>
      </c>
      <c r="AZ32" s="112">
        <v>0</v>
      </c>
      <c r="BA32" s="112">
        <v>0</v>
      </c>
      <c r="BB32" s="112">
        <v>0</v>
      </c>
      <c r="BC32" s="112">
        <v>0</v>
      </c>
      <c r="BD32" s="112">
        <v>0</v>
      </c>
      <c r="BE32" s="112">
        <v>0</v>
      </c>
      <c r="BF32" s="112">
        <v>0</v>
      </c>
      <c r="BG32" s="112">
        <v>0</v>
      </c>
      <c r="BH32" s="112">
        <v>0</v>
      </c>
      <c r="BI32" s="112">
        <v>0</v>
      </c>
      <c r="BJ32" s="112">
        <v>0</v>
      </c>
      <c r="BK32" s="112">
        <v>0</v>
      </c>
      <c r="BL32" s="112">
        <v>0</v>
      </c>
      <c r="BM32" s="112">
        <v>0</v>
      </c>
    </row>
    <row r="33" spans="1:71">
      <c r="C33" s="51" t="str">
        <v>Llamadas en tránsito Local</v>
      </c>
      <c r="G33" s="51" t="str">
        <v>Minutos</v>
      </c>
      <c r="I33" s="115"/>
      <c r="N33" s="112">
        <v>0</v>
      </c>
      <c r="O33" s="112">
        <v>0</v>
      </c>
      <c r="P33" s="112">
        <v>0</v>
      </c>
      <c r="Q33" s="112">
        <v>0</v>
      </c>
      <c r="R33" s="112">
        <v>0</v>
      </c>
      <c r="S33" s="112">
        <v>0</v>
      </c>
      <c r="T33" s="112">
        <v>0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0</v>
      </c>
      <c r="AG33" s="112">
        <v>0</v>
      </c>
      <c r="AH33" s="112">
        <v>0</v>
      </c>
      <c r="AI33" s="112">
        <v>0</v>
      </c>
      <c r="AJ33" s="112">
        <v>0</v>
      </c>
      <c r="AK33" s="112">
        <v>0</v>
      </c>
      <c r="AL33" s="112">
        <v>0</v>
      </c>
      <c r="AM33" s="112">
        <v>0</v>
      </c>
      <c r="AN33" s="112">
        <v>0</v>
      </c>
      <c r="AO33" s="112">
        <v>0</v>
      </c>
      <c r="AP33" s="112">
        <v>0</v>
      </c>
      <c r="AQ33" s="112">
        <v>0</v>
      </c>
      <c r="AR33" s="112">
        <v>0</v>
      </c>
      <c r="AS33" s="112">
        <v>0</v>
      </c>
      <c r="AT33" s="112">
        <v>0</v>
      </c>
      <c r="AU33" s="112">
        <v>0</v>
      </c>
      <c r="AV33" s="112">
        <v>0</v>
      </c>
      <c r="AW33" s="112">
        <v>0</v>
      </c>
      <c r="AX33" s="112"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v>0</v>
      </c>
      <c r="BD33" s="112">
        <v>0</v>
      </c>
      <c r="BE33" s="112">
        <v>0</v>
      </c>
      <c r="BF33" s="112">
        <v>0</v>
      </c>
      <c r="BG33" s="112">
        <v>0</v>
      </c>
      <c r="BH33" s="112">
        <v>0</v>
      </c>
      <c r="BI33" s="112">
        <v>0</v>
      </c>
      <c r="BJ33" s="112">
        <v>0</v>
      </c>
      <c r="BK33" s="112">
        <v>0</v>
      </c>
      <c r="BL33" s="112">
        <v>0</v>
      </c>
      <c r="BM33" s="112">
        <v>0</v>
      </c>
    </row>
    <row r="34" spans="1:71">
      <c r="C34" s="51" t="str">
        <v>Llamadas en tránsito Larga Distancia</v>
      </c>
      <c r="G34" s="51" t="str">
        <v>Minutos</v>
      </c>
      <c r="I34" s="115"/>
      <c r="N34" s="112">
        <v>0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0</v>
      </c>
      <c r="AA34" s="112">
        <v>0</v>
      </c>
      <c r="AB34" s="112">
        <v>0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>
        <v>0</v>
      </c>
      <c r="AO34" s="112">
        <v>0</v>
      </c>
      <c r="AP34" s="112">
        <v>0</v>
      </c>
      <c r="AQ34" s="112">
        <v>0</v>
      </c>
      <c r="AR34" s="112">
        <v>0</v>
      </c>
      <c r="AS34" s="112">
        <v>0</v>
      </c>
      <c r="AT34" s="112">
        <v>0</v>
      </c>
      <c r="AU34" s="112">
        <v>0</v>
      </c>
      <c r="AV34" s="112">
        <v>0</v>
      </c>
      <c r="AW34" s="112">
        <v>0</v>
      </c>
      <c r="AX34" s="112">
        <v>0</v>
      </c>
      <c r="AY34" s="112">
        <v>0</v>
      </c>
      <c r="AZ34" s="112">
        <v>0</v>
      </c>
      <c r="BA34" s="112">
        <v>0</v>
      </c>
      <c r="BB34" s="112">
        <v>0</v>
      </c>
      <c r="BC34" s="112">
        <v>0</v>
      </c>
      <c r="BD34" s="112">
        <v>0</v>
      </c>
      <c r="BE34" s="112">
        <v>0</v>
      </c>
      <c r="BF34" s="112">
        <v>0</v>
      </c>
      <c r="BG34" s="112">
        <v>0</v>
      </c>
      <c r="BH34" s="112">
        <v>0</v>
      </c>
      <c r="BI34" s="112">
        <v>0</v>
      </c>
      <c r="BJ34" s="112">
        <v>0</v>
      </c>
      <c r="BK34" s="112">
        <v>0</v>
      </c>
      <c r="BL34" s="112">
        <v>0</v>
      </c>
      <c r="BM34" s="112">
        <v>0</v>
      </c>
    </row>
    <row r="35" spans="1:71">
      <c r="C35" s="51" t="str">
        <v>Mobile Service23</v>
      </c>
      <c r="G35" s="51" t="str">
        <v>Mobile Unit23</v>
      </c>
      <c r="I35" s="115"/>
      <c r="N35" s="112">
        <v>0</v>
      </c>
      <c r="O35" s="112">
        <v>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0</v>
      </c>
      <c r="Y35" s="112">
        <v>0</v>
      </c>
      <c r="Z35" s="112">
        <v>0</v>
      </c>
      <c r="AA35" s="112">
        <v>0</v>
      </c>
      <c r="AB35" s="112">
        <v>0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0</v>
      </c>
      <c r="AP35" s="112">
        <v>0</v>
      </c>
      <c r="AQ35" s="112">
        <v>0</v>
      </c>
      <c r="AR35" s="112">
        <v>0</v>
      </c>
      <c r="AS35" s="112">
        <v>0</v>
      </c>
      <c r="AT35" s="112">
        <v>0</v>
      </c>
      <c r="AU35" s="112">
        <v>0</v>
      </c>
      <c r="AV35" s="112">
        <v>0</v>
      </c>
      <c r="AW35" s="112">
        <v>0</v>
      </c>
      <c r="AX35" s="112">
        <v>0</v>
      </c>
      <c r="AY35" s="112">
        <v>0</v>
      </c>
      <c r="AZ35" s="112">
        <v>0</v>
      </c>
      <c r="BA35" s="112">
        <v>0</v>
      </c>
      <c r="BB35" s="112">
        <v>0</v>
      </c>
      <c r="BC35" s="112">
        <v>0</v>
      </c>
      <c r="BD35" s="112">
        <v>0</v>
      </c>
      <c r="BE35" s="112">
        <v>0</v>
      </c>
      <c r="BF35" s="112">
        <v>0</v>
      </c>
      <c r="BG35" s="112">
        <v>0</v>
      </c>
      <c r="BH35" s="112">
        <v>0</v>
      </c>
      <c r="BI35" s="112">
        <v>0</v>
      </c>
      <c r="BJ35" s="112">
        <v>0</v>
      </c>
      <c r="BK35" s="112">
        <v>0</v>
      </c>
      <c r="BL35" s="112">
        <v>0</v>
      </c>
      <c r="BM35" s="112">
        <v>0</v>
      </c>
    </row>
    <row r="36" spans="1:71">
      <c r="C36" s="51" t="str">
        <v>Mobile Service24</v>
      </c>
      <c r="G36" s="51" t="str">
        <v>Mobile Unit24</v>
      </c>
      <c r="I36" s="115"/>
      <c r="N36" s="112">
        <v>0</v>
      </c>
      <c r="O36" s="112">
        <v>0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0</v>
      </c>
      <c r="AP36" s="112">
        <v>0</v>
      </c>
      <c r="AQ36" s="112">
        <v>0</v>
      </c>
      <c r="AR36" s="112">
        <v>0</v>
      </c>
      <c r="AS36" s="112">
        <v>0</v>
      </c>
      <c r="AT36" s="112">
        <v>0</v>
      </c>
      <c r="AU36" s="112">
        <v>0</v>
      </c>
      <c r="AV36" s="112">
        <v>0</v>
      </c>
      <c r="AW36" s="112">
        <v>0</v>
      </c>
      <c r="AX36" s="112">
        <v>0</v>
      </c>
      <c r="AY36" s="112">
        <v>0</v>
      </c>
      <c r="AZ36" s="112">
        <v>0</v>
      </c>
      <c r="BA36" s="112">
        <v>0</v>
      </c>
      <c r="BB36" s="112">
        <v>0</v>
      </c>
      <c r="BC36" s="112">
        <v>0</v>
      </c>
      <c r="BD36" s="112">
        <v>0</v>
      </c>
      <c r="BE36" s="112">
        <v>0</v>
      </c>
      <c r="BF36" s="112">
        <v>0</v>
      </c>
      <c r="BG36" s="112">
        <v>0</v>
      </c>
      <c r="BH36" s="112">
        <v>0</v>
      </c>
      <c r="BI36" s="112">
        <v>0</v>
      </c>
      <c r="BJ36" s="112">
        <v>0</v>
      </c>
      <c r="BK36" s="112">
        <v>0</v>
      </c>
      <c r="BL36" s="112">
        <v>0</v>
      </c>
      <c r="BM36" s="112">
        <v>0</v>
      </c>
    </row>
    <row r="37" spans="1:71">
      <c r="C37" s="51" t="str">
        <v>Mobile Service25</v>
      </c>
      <c r="G37" s="51" t="str">
        <v>Mobile Unit25</v>
      </c>
      <c r="I37" s="115"/>
      <c r="N37" s="112">
        <v>0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0</v>
      </c>
      <c r="Y37" s="112">
        <v>0</v>
      </c>
      <c r="Z37" s="112">
        <v>0</v>
      </c>
      <c r="AA37" s="112">
        <v>0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0</v>
      </c>
      <c r="AO37" s="112">
        <v>0</v>
      </c>
      <c r="AP37" s="112">
        <v>0</v>
      </c>
      <c r="AQ37" s="112">
        <v>0</v>
      </c>
      <c r="AR37" s="112">
        <v>0</v>
      </c>
      <c r="AS37" s="112">
        <v>0</v>
      </c>
      <c r="AT37" s="112">
        <v>0</v>
      </c>
      <c r="AU37" s="112">
        <v>0</v>
      </c>
      <c r="AV37" s="112">
        <v>0</v>
      </c>
      <c r="AW37" s="112">
        <v>0</v>
      </c>
      <c r="AX37" s="112">
        <v>0</v>
      </c>
      <c r="AY37" s="112">
        <v>0</v>
      </c>
      <c r="AZ37" s="112">
        <v>0</v>
      </c>
      <c r="BA37" s="112">
        <v>0</v>
      </c>
      <c r="BB37" s="112">
        <v>0</v>
      </c>
      <c r="BC37" s="112">
        <v>0</v>
      </c>
      <c r="BD37" s="112">
        <v>0</v>
      </c>
      <c r="BE37" s="112">
        <v>0</v>
      </c>
      <c r="BF37" s="112">
        <v>0</v>
      </c>
      <c r="BG37" s="112">
        <v>0</v>
      </c>
      <c r="BH37" s="112">
        <v>0</v>
      </c>
      <c r="BI37" s="112">
        <v>0</v>
      </c>
      <c r="BJ37" s="112">
        <v>0</v>
      </c>
      <c r="BK37" s="112">
        <v>0</v>
      </c>
      <c r="BL37" s="112">
        <v>0</v>
      </c>
      <c r="BM37" s="112">
        <v>0</v>
      </c>
    </row>
    <row r="38" spans="1:71">
      <c r="C38" s="51" t="str">
        <v>Mobile Service26</v>
      </c>
      <c r="G38" s="51" t="str">
        <v>Mobile Unit26</v>
      </c>
      <c r="I38" s="115"/>
      <c r="N38" s="112">
        <v>0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2">
        <v>0</v>
      </c>
      <c r="AQ38" s="112">
        <v>0</v>
      </c>
      <c r="AR38" s="112">
        <v>0</v>
      </c>
      <c r="AS38" s="112">
        <v>0</v>
      </c>
      <c r="AT38" s="112">
        <v>0</v>
      </c>
      <c r="AU38" s="112">
        <v>0</v>
      </c>
      <c r="AV38" s="112">
        <v>0</v>
      </c>
      <c r="AW38" s="112">
        <v>0</v>
      </c>
      <c r="AX38" s="112">
        <v>0</v>
      </c>
      <c r="AY38" s="112">
        <v>0</v>
      </c>
      <c r="AZ38" s="112">
        <v>0</v>
      </c>
      <c r="BA38" s="112">
        <v>0</v>
      </c>
      <c r="BB38" s="112">
        <v>0</v>
      </c>
      <c r="BC38" s="112">
        <v>0</v>
      </c>
      <c r="BD38" s="112">
        <v>0</v>
      </c>
      <c r="BE38" s="112">
        <v>0</v>
      </c>
      <c r="BF38" s="112">
        <v>0</v>
      </c>
      <c r="BG38" s="112">
        <v>0</v>
      </c>
      <c r="BH38" s="112">
        <v>0</v>
      </c>
      <c r="BI38" s="112">
        <v>0</v>
      </c>
      <c r="BJ38" s="112">
        <v>0</v>
      </c>
      <c r="BK38" s="112">
        <v>0</v>
      </c>
      <c r="BL38" s="112">
        <v>0</v>
      </c>
      <c r="BM38" s="112">
        <v>0</v>
      </c>
    </row>
    <row r="39" spans="1:71">
      <c r="C39" s="51" t="str">
        <v>Mobile Service27</v>
      </c>
      <c r="G39" s="51" t="str">
        <v>Mobile Unit27</v>
      </c>
      <c r="I39" s="115"/>
      <c r="N39" s="112">
        <v>0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2">
        <v>0</v>
      </c>
      <c r="AQ39" s="112">
        <v>0</v>
      </c>
      <c r="AR39" s="112">
        <v>0</v>
      </c>
      <c r="AS39" s="112">
        <v>0</v>
      </c>
      <c r="AT39" s="112">
        <v>0</v>
      </c>
      <c r="AU39" s="112">
        <v>0</v>
      </c>
      <c r="AV39" s="112">
        <v>0</v>
      </c>
      <c r="AW39" s="112">
        <v>0</v>
      </c>
      <c r="AX39" s="112">
        <v>0</v>
      </c>
      <c r="AY39" s="112">
        <v>0</v>
      </c>
      <c r="AZ39" s="112">
        <v>0</v>
      </c>
      <c r="BA39" s="112">
        <v>0</v>
      </c>
      <c r="BB39" s="112">
        <v>0</v>
      </c>
      <c r="BC39" s="112">
        <v>0</v>
      </c>
      <c r="BD39" s="112">
        <v>0</v>
      </c>
      <c r="BE39" s="112">
        <v>0</v>
      </c>
      <c r="BF39" s="112">
        <v>0</v>
      </c>
      <c r="BG39" s="112">
        <v>0</v>
      </c>
      <c r="BH39" s="112">
        <v>0</v>
      </c>
      <c r="BI39" s="112">
        <v>0</v>
      </c>
      <c r="BJ39" s="112">
        <v>0</v>
      </c>
      <c r="BK39" s="112">
        <v>0</v>
      </c>
      <c r="BL39" s="112">
        <v>0</v>
      </c>
      <c r="BM39" s="112">
        <v>0</v>
      </c>
    </row>
    <row r="40" spans="1:71">
      <c r="C40" s="51" t="str">
        <v>Mobile Service28</v>
      </c>
      <c r="G40" s="51" t="str">
        <v>Mobile Unit28</v>
      </c>
      <c r="I40" s="115"/>
      <c r="N40" s="112">
        <v>0</v>
      </c>
      <c r="O40" s="112">
        <v>0</v>
      </c>
      <c r="P40" s="112">
        <v>0</v>
      </c>
      <c r="Q40" s="112">
        <v>0</v>
      </c>
      <c r="R40" s="112">
        <v>0</v>
      </c>
      <c r="S40" s="112">
        <v>0</v>
      </c>
      <c r="T40" s="112">
        <v>0</v>
      </c>
      <c r="U40" s="112">
        <v>0</v>
      </c>
      <c r="V40" s="112">
        <v>0</v>
      </c>
      <c r="W40" s="112">
        <v>0</v>
      </c>
      <c r="X40" s="112">
        <v>0</v>
      </c>
      <c r="Y40" s="112">
        <v>0</v>
      </c>
      <c r="Z40" s="112">
        <v>0</v>
      </c>
      <c r="AA40" s="112">
        <v>0</v>
      </c>
      <c r="AB40" s="112">
        <v>0</v>
      </c>
      <c r="AC40" s="112">
        <v>0</v>
      </c>
      <c r="AD40" s="112">
        <v>0</v>
      </c>
      <c r="AE40" s="112">
        <v>0</v>
      </c>
      <c r="AF40" s="112">
        <v>0</v>
      </c>
      <c r="AG40" s="112">
        <v>0</v>
      </c>
      <c r="AH40" s="112">
        <v>0</v>
      </c>
      <c r="AI40" s="112">
        <v>0</v>
      </c>
      <c r="AJ40" s="112">
        <v>0</v>
      </c>
      <c r="AK40" s="112">
        <v>0</v>
      </c>
      <c r="AL40" s="112">
        <v>0</v>
      </c>
      <c r="AM40" s="112">
        <v>0</v>
      </c>
      <c r="AN40" s="112">
        <v>0</v>
      </c>
      <c r="AO40" s="112">
        <v>0</v>
      </c>
      <c r="AP40" s="112">
        <v>0</v>
      </c>
      <c r="AQ40" s="112">
        <v>0</v>
      </c>
      <c r="AR40" s="112">
        <v>0</v>
      </c>
      <c r="AS40" s="112">
        <v>0</v>
      </c>
      <c r="AT40" s="112">
        <v>0</v>
      </c>
      <c r="AU40" s="112">
        <v>0</v>
      </c>
      <c r="AV40" s="112">
        <v>0</v>
      </c>
      <c r="AW40" s="112">
        <v>0</v>
      </c>
      <c r="AX40" s="112">
        <v>0</v>
      </c>
      <c r="AY40" s="112">
        <v>0</v>
      </c>
      <c r="AZ40" s="112">
        <v>0</v>
      </c>
      <c r="BA40" s="112">
        <v>0</v>
      </c>
      <c r="BB40" s="112">
        <v>0</v>
      </c>
      <c r="BC40" s="112">
        <v>0</v>
      </c>
      <c r="BD40" s="112">
        <v>0</v>
      </c>
      <c r="BE40" s="112">
        <v>0</v>
      </c>
      <c r="BF40" s="112">
        <v>0</v>
      </c>
      <c r="BG40" s="112">
        <v>0</v>
      </c>
      <c r="BH40" s="112">
        <v>0</v>
      </c>
      <c r="BI40" s="112">
        <v>0</v>
      </c>
      <c r="BJ40" s="112">
        <v>0</v>
      </c>
      <c r="BK40" s="112">
        <v>0</v>
      </c>
      <c r="BL40" s="112">
        <v>0</v>
      </c>
      <c r="BM40" s="112">
        <v>0</v>
      </c>
    </row>
    <row r="41" spans="1:71">
      <c r="C41" s="51" t="str">
        <v>Mobile Service29</v>
      </c>
      <c r="G41" s="51" t="str">
        <v>Mobile Unit29</v>
      </c>
      <c r="I41" s="115"/>
      <c r="N41" s="112">
        <v>0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0</v>
      </c>
      <c r="AH41" s="112">
        <v>0</v>
      </c>
      <c r="AI41" s="112">
        <v>0</v>
      </c>
      <c r="AJ41" s="112">
        <v>0</v>
      </c>
      <c r="AK41" s="112">
        <v>0</v>
      </c>
      <c r="AL41" s="112">
        <v>0</v>
      </c>
      <c r="AM41" s="112">
        <v>0</v>
      </c>
      <c r="AN41" s="112">
        <v>0</v>
      </c>
      <c r="AO41" s="112">
        <v>0</v>
      </c>
      <c r="AP41" s="112">
        <v>0</v>
      </c>
      <c r="AQ41" s="112">
        <v>0</v>
      </c>
      <c r="AR41" s="112">
        <v>0</v>
      </c>
      <c r="AS41" s="112">
        <v>0</v>
      </c>
      <c r="AT41" s="112">
        <v>0</v>
      </c>
      <c r="AU41" s="112">
        <v>0</v>
      </c>
      <c r="AV41" s="112">
        <v>0</v>
      </c>
      <c r="AW41" s="112">
        <v>0</v>
      </c>
      <c r="AX41" s="112">
        <v>0</v>
      </c>
      <c r="AY41" s="112">
        <v>0</v>
      </c>
      <c r="AZ41" s="112">
        <v>0</v>
      </c>
      <c r="BA41" s="112">
        <v>0</v>
      </c>
      <c r="BB41" s="112">
        <v>0</v>
      </c>
      <c r="BC41" s="112">
        <v>0</v>
      </c>
      <c r="BD41" s="112">
        <v>0</v>
      </c>
      <c r="BE41" s="112">
        <v>0</v>
      </c>
      <c r="BF41" s="112">
        <v>0</v>
      </c>
      <c r="BG41" s="112">
        <v>0</v>
      </c>
      <c r="BH41" s="112">
        <v>0</v>
      </c>
      <c r="BI41" s="112">
        <v>0</v>
      </c>
      <c r="BJ41" s="112">
        <v>0</v>
      </c>
      <c r="BK41" s="112">
        <v>0</v>
      </c>
      <c r="BL41" s="112">
        <v>0</v>
      </c>
      <c r="BM41" s="112">
        <v>0</v>
      </c>
    </row>
    <row r="42" spans="1:71">
      <c r="C42" s="51" t="str">
        <v>Mobile Service30</v>
      </c>
      <c r="G42" s="51" t="str">
        <v>Mobile Unit30</v>
      </c>
      <c r="I42" s="115"/>
      <c r="N42" s="112">
        <v>0</v>
      </c>
      <c r="O42" s="112">
        <v>0</v>
      </c>
      <c r="P42" s="112">
        <v>0</v>
      </c>
      <c r="Q42" s="112">
        <v>0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0</v>
      </c>
      <c r="AA42" s="112">
        <v>0</v>
      </c>
      <c r="AB42" s="112">
        <v>0</v>
      </c>
      <c r="AC42" s="112">
        <v>0</v>
      </c>
      <c r="AD42" s="112">
        <v>0</v>
      </c>
      <c r="AE42" s="112">
        <v>0</v>
      </c>
      <c r="AF42" s="112">
        <v>0</v>
      </c>
      <c r="AG42" s="112">
        <v>0</v>
      </c>
      <c r="AH42" s="112">
        <v>0</v>
      </c>
      <c r="AI42" s="112">
        <v>0</v>
      </c>
      <c r="AJ42" s="112">
        <v>0</v>
      </c>
      <c r="AK42" s="112">
        <v>0</v>
      </c>
      <c r="AL42" s="112">
        <v>0</v>
      </c>
      <c r="AM42" s="112">
        <v>0</v>
      </c>
      <c r="AN42" s="112">
        <v>0</v>
      </c>
      <c r="AO42" s="112">
        <v>0</v>
      </c>
      <c r="AP42" s="112">
        <v>0</v>
      </c>
      <c r="AQ42" s="112">
        <v>0</v>
      </c>
      <c r="AR42" s="112">
        <v>0</v>
      </c>
      <c r="AS42" s="112">
        <v>0</v>
      </c>
      <c r="AT42" s="112">
        <v>0</v>
      </c>
      <c r="AU42" s="112">
        <v>0</v>
      </c>
      <c r="AV42" s="112">
        <v>0</v>
      </c>
      <c r="AW42" s="112">
        <v>0</v>
      </c>
      <c r="AX42" s="112">
        <v>0</v>
      </c>
      <c r="AY42" s="112">
        <v>0</v>
      </c>
      <c r="AZ42" s="112">
        <v>0</v>
      </c>
      <c r="BA42" s="112">
        <v>0</v>
      </c>
      <c r="BB42" s="112">
        <v>0</v>
      </c>
      <c r="BC42" s="112">
        <v>0</v>
      </c>
      <c r="BD42" s="112">
        <v>0</v>
      </c>
      <c r="BE42" s="112">
        <v>0</v>
      </c>
      <c r="BF42" s="112">
        <v>0</v>
      </c>
      <c r="BG42" s="112">
        <v>0</v>
      </c>
      <c r="BH42" s="112">
        <v>0</v>
      </c>
      <c r="BI42" s="112">
        <v>0</v>
      </c>
      <c r="BJ42" s="112">
        <v>0</v>
      </c>
      <c r="BK42" s="112">
        <v>0</v>
      </c>
      <c r="BL42" s="112">
        <v>0</v>
      </c>
      <c r="BM42" s="112">
        <v>0</v>
      </c>
    </row>
    <row r="43" spans="1:71">
      <c r="BM43" s="19"/>
      <c r="BN43" s="19" t="s">
        <v>564</v>
      </c>
    </row>
    <row r="44" spans="1:71" s="89" customFormat="1" ht="18" customHeight="1">
      <c r="A44" s="87">
        <v>2</v>
      </c>
      <c r="B44" s="87" t="s">
        <v>394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</row>
    <row r="46" spans="1:71" ht="15.75">
      <c r="B46" s="17" t="s">
        <v>395</v>
      </c>
    </row>
    <row r="48" spans="1:71">
      <c r="C48" s="57" t="s">
        <v>397</v>
      </c>
      <c r="N48" s="59">
        <f t="array" ref="N48:BM48">Mobile.operator.market.share</f>
        <v>0</v>
      </c>
      <c r="O48" s="59">
        <v>0</v>
      </c>
      <c r="P48" s="59">
        <v>0</v>
      </c>
      <c r="Q48" s="59">
        <v>0</v>
      </c>
      <c r="R48" s="59">
        <v>3.1999999999999994E-2</v>
      </c>
      <c r="S48" s="59">
        <v>6.3999999999999987E-2</v>
      </c>
      <c r="T48" s="59">
        <v>9.5999999999999974E-2</v>
      </c>
      <c r="U48" s="59">
        <v>0.12799999999999997</v>
      </c>
      <c r="V48" s="59">
        <v>0.15999999999999998</v>
      </c>
      <c r="W48" s="59">
        <v>0.15999999999999998</v>
      </c>
      <c r="X48" s="59">
        <v>0.15999999999999998</v>
      </c>
      <c r="Y48" s="59">
        <v>0.15999999999999998</v>
      </c>
      <c r="Z48" s="59">
        <v>0.15999999999999998</v>
      </c>
      <c r="AA48" s="59">
        <v>0.15999999999999998</v>
      </c>
      <c r="AB48" s="59">
        <v>0.15999999999999998</v>
      </c>
      <c r="AC48" s="59">
        <v>0.15999999999999998</v>
      </c>
      <c r="AD48" s="59">
        <v>0.15999999999999998</v>
      </c>
      <c r="AE48" s="59">
        <v>0.15999999999999998</v>
      </c>
      <c r="AF48" s="59">
        <v>0.15999999999999998</v>
      </c>
      <c r="AG48" s="59">
        <v>0.15999999999999998</v>
      </c>
      <c r="AH48" s="59">
        <v>0.15999999999999998</v>
      </c>
      <c r="AI48" s="59">
        <v>0.15999999999999998</v>
      </c>
      <c r="AJ48" s="59">
        <v>0.15999999999999998</v>
      </c>
      <c r="AK48" s="59">
        <v>0.15999999999999998</v>
      </c>
      <c r="AL48" s="59">
        <v>0.15999999999999998</v>
      </c>
      <c r="AM48" s="59">
        <v>0.15999999999999998</v>
      </c>
      <c r="AN48" s="59">
        <v>0.15999999999999998</v>
      </c>
      <c r="AO48" s="59">
        <v>0.15999999999999998</v>
      </c>
      <c r="AP48" s="59">
        <v>0.15999999999999998</v>
      </c>
      <c r="AQ48" s="59">
        <v>0.15999999999999998</v>
      </c>
      <c r="AR48" s="59">
        <v>0.15999999999999998</v>
      </c>
      <c r="AS48" s="59">
        <v>0.15999999999999998</v>
      </c>
      <c r="AT48" s="59">
        <v>0.15999999999999998</v>
      </c>
      <c r="AU48" s="59">
        <v>0.15999999999999998</v>
      </c>
      <c r="AV48" s="59">
        <v>0.15999999999999998</v>
      </c>
      <c r="AW48" s="59">
        <v>0.15999999999999998</v>
      </c>
      <c r="AX48" s="59">
        <v>0.15999999999999998</v>
      </c>
      <c r="AY48" s="59">
        <v>0.15999999999999998</v>
      </c>
      <c r="AZ48" s="59">
        <v>0.15999999999999998</v>
      </c>
      <c r="BA48" s="59">
        <v>0.15999999999999998</v>
      </c>
      <c r="BB48" s="59">
        <v>0.15999999999999998</v>
      </c>
      <c r="BC48" s="59">
        <v>0.15999999999999998</v>
      </c>
      <c r="BD48" s="59">
        <v>0.15999999999999998</v>
      </c>
      <c r="BE48" s="59">
        <v>0.15999999999999998</v>
      </c>
      <c r="BF48" s="59">
        <v>0.15999999999999998</v>
      </c>
      <c r="BG48" s="59">
        <v>0.15999999999999998</v>
      </c>
      <c r="BH48" s="59">
        <v>0.15999999999999998</v>
      </c>
      <c r="BI48" s="59">
        <v>0.15999999999999998</v>
      </c>
      <c r="BJ48" s="59">
        <v>0.15999999999999998</v>
      </c>
      <c r="BK48" s="59">
        <v>0.15999999999999998</v>
      </c>
      <c r="BL48" s="59">
        <v>0.15999999999999998</v>
      </c>
      <c r="BM48" s="59">
        <v>0.15999999999999998</v>
      </c>
      <c r="BN48" s="19" t="s">
        <v>97</v>
      </c>
    </row>
    <row r="50" spans="3:65">
      <c r="C50" s="239" t="s">
        <v>559</v>
      </c>
      <c r="G50" t="s">
        <v>86</v>
      </c>
      <c r="N50" s="265">
        <f>N48*49.058*EXP(-4.015*N48)/SUM(N48*49.058*EXP(-4.015*N48),(1-N48))</f>
        <v>0</v>
      </c>
      <c r="O50" s="265">
        <f t="shared" ref="O50:BH50" si="0">O48*49.058*EXP(-4.015*O48)/SUM(O48*49.058*EXP(-4.015*O48),(1-O48))</f>
        <v>0</v>
      </c>
      <c r="P50" s="265">
        <f t="shared" si="0"/>
        <v>0</v>
      </c>
      <c r="Q50" s="265">
        <f t="shared" si="0"/>
        <v>0</v>
      </c>
      <c r="R50" s="265">
        <f t="shared" si="0"/>
        <v>0.58783610129465635</v>
      </c>
      <c r="S50" s="265">
        <f t="shared" si="0"/>
        <v>0.7217805347234324</v>
      </c>
      <c r="T50" s="265">
        <f t="shared" si="0"/>
        <v>0.77989972275185049</v>
      </c>
      <c r="U50" s="265">
        <f t="shared" si="0"/>
        <v>0.81158224180524352</v>
      </c>
      <c r="V50" s="265">
        <f t="shared" si="0"/>
        <v>0.83095001398648627</v>
      </c>
      <c r="W50" s="265">
        <f t="shared" si="0"/>
        <v>0.83095001398648627</v>
      </c>
      <c r="X50" s="265">
        <f t="shared" si="0"/>
        <v>0.83095001398648627</v>
      </c>
      <c r="Y50" s="265">
        <f t="shared" si="0"/>
        <v>0.83095001398648627</v>
      </c>
      <c r="Z50" s="265">
        <f t="shared" si="0"/>
        <v>0.83095001398648627</v>
      </c>
      <c r="AA50" s="265">
        <f t="shared" si="0"/>
        <v>0.83095001398648627</v>
      </c>
      <c r="AB50" s="265">
        <f t="shared" si="0"/>
        <v>0.83095001398648627</v>
      </c>
      <c r="AC50" s="265">
        <f t="shared" si="0"/>
        <v>0.83095001398648627</v>
      </c>
      <c r="AD50" s="265">
        <f t="shared" si="0"/>
        <v>0.83095001398648627</v>
      </c>
      <c r="AE50" s="265">
        <f t="shared" si="0"/>
        <v>0.83095001398648627</v>
      </c>
      <c r="AF50" s="265">
        <f t="shared" si="0"/>
        <v>0.83095001398648627</v>
      </c>
      <c r="AG50" s="265">
        <f t="shared" si="0"/>
        <v>0.83095001398648627</v>
      </c>
      <c r="AH50" s="265">
        <f t="shared" si="0"/>
        <v>0.83095001398648627</v>
      </c>
      <c r="AI50" s="265">
        <f t="shared" si="0"/>
        <v>0.83095001398648627</v>
      </c>
      <c r="AJ50" s="265">
        <f t="shared" si="0"/>
        <v>0.83095001398648627</v>
      </c>
      <c r="AK50" s="265">
        <f t="shared" si="0"/>
        <v>0.83095001398648627</v>
      </c>
      <c r="AL50" s="265">
        <f t="shared" si="0"/>
        <v>0.83095001398648627</v>
      </c>
      <c r="AM50" s="265">
        <f t="shared" si="0"/>
        <v>0.83095001398648627</v>
      </c>
      <c r="AN50" s="265">
        <f t="shared" si="0"/>
        <v>0.83095001398648627</v>
      </c>
      <c r="AO50" s="265">
        <f t="shared" si="0"/>
        <v>0.83095001398648627</v>
      </c>
      <c r="AP50" s="265">
        <f t="shared" si="0"/>
        <v>0.83095001398648627</v>
      </c>
      <c r="AQ50" s="265">
        <f t="shared" si="0"/>
        <v>0.83095001398648627</v>
      </c>
      <c r="AR50" s="265">
        <f t="shared" si="0"/>
        <v>0.83095001398648627</v>
      </c>
      <c r="AS50" s="265">
        <f t="shared" si="0"/>
        <v>0.83095001398648627</v>
      </c>
      <c r="AT50" s="265">
        <f t="shared" si="0"/>
        <v>0.83095001398648627</v>
      </c>
      <c r="AU50" s="265">
        <f t="shared" si="0"/>
        <v>0.83095001398648627</v>
      </c>
      <c r="AV50" s="265">
        <f t="shared" si="0"/>
        <v>0.83095001398648627</v>
      </c>
      <c r="AW50" s="265">
        <f t="shared" si="0"/>
        <v>0.83095001398648627</v>
      </c>
      <c r="AX50" s="265">
        <f t="shared" si="0"/>
        <v>0.83095001398648627</v>
      </c>
      <c r="AY50" s="265">
        <f t="shared" si="0"/>
        <v>0.83095001398648627</v>
      </c>
      <c r="AZ50" s="265">
        <f t="shared" si="0"/>
        <v>0.83095001398648627</v>
      </c>
      <c r="BA50" s="265">
        <f t="shared" si="0"/>
        <v>0.83095001398648627</v>
      </c>
      <c r="BB50" s="265">
        <f t="shared" si="0"/>
        <v>0.83095001398648627</v>
      </c>
      <c r="BC50" s="265">
        <f t="shared" si="0"/>
        <v>0.83095001398648627</v>
      </c>
      <c r="BD50" s="265">
        <f t="shared" si="0"/>
        <v>0.83095001398648627</v>
      </c>
      <c r="BE50" s="265">
        <f t="shared" si="0"/>
        <v>0.83095001398648627</v>
      </c>
      <c r="BF50" s="265">
        <f t="shared" si="0"/>
        <v>0.83095001398648627</v>
      </c>
      <c r="BG50" s="265">
        <f t="shared" si="0"/>
        <v>0.83095001398648627</v>
      </c>
      <c r="BH50" s="265">
        <f t="shared" si="0"/>
        <v>0.83095001398648627</v>
      </c>
      <c r="BI50" s="265">
        <f>BI48*49.058*EXP(-4.015*BI48)/SUM(BI48*49.058*EXP(-4.015*BI48),(1-BI48))</f>
        <v>0.83095001398648627</v>
      </c>
      <c r="BJ50" s="265">
        <f>BJ48*49.058*EXP(-4.015*BJ48)/SUM(BJ48*49.058*EXP(-4.015*BJ48),(1-BJ48))</f>
        <v>0.83095001398648627</v>
      </c>
      <c r="BK50" s="265">
        <f>BK48*49.058*EXP(-4.015*BK48)/SUM(BK48*49.058*EXP(-4.015*BK48),(1-BK48))</f>
        <v>0.83095001398648627</v>
      </c>
      <c r="BL50" s="265">
        <f>BL48*49.058*EXP(-4.015*BL48)/SUM(BL48*49.058*EXP(-4.015*BL48),(1-BL48))</f>
        <v>0.83095001398648627</v>
      </c>
      <c r="BM50" s="265">
        <f>BM48*49.058*EXP(-4.015*BM48)/SUM(BM48*49.058*EXP(-4.015*BM48),(1-BM48))</f>
        <v>0.83095001398648627</v>
      </c>
    </row>
    <row r="51" spans="3:65">
      <c r="C51" s="239" t="s">
        <v>560</v>
      </c>
      <c r="G51" t="s">
        <v>86</v>
      </c>
      <c r="N51" s="265">
        <f>(1-N48)/SUM(N48*49.058*EXP(-4.015*N48),(1-N48))</f>
        <v>1</v>
      </c>
      <c r="O51" s="265">
        <f t="shared" ref="O51:BH51" si="1">(1-O48)/SUM(O48*49.058*EXP(-4.015*O48),(1-O48))</f>
        <v>1</v>
      </c>
      <c r="P51" s="265">
        <f t="shared" si="1"/>
        <v>1</v>
      </c>
      <c r="Q51" s="265">
        <f t="shared" si="1"/>
        <v>1</v>
      </c>
      <c r="R51" s="265">
        <f t="shared" si="1"/>
        <v>0.41216389870534353</v>
      </c>
      <c r="S51" s="265">
        <f t="shared" si="1"/>
        <v>0.2782194652765676</v>
      </c>
      <c r="T51" s="265">
        <f t="shared" si="1"/>
        <v>0.22010027724814937</v>
      </c>
      <c r="U51" s="265">
        <f t="shared" si="1"/>
        <v>0.1884177581947564</v>
      </c>
      <c r="V51" s="265">
        <f t="shared" si="1"/>
        <v>0.16904998601351379</v>
      </c>
      <c r="W51" s="265">
        <f t="shared" si="1"/>
        <v>0.16904998601351379</v>
      </c>
      <c r="X51" s="265">
        <f t="shared" si="1"/>
        <v>0.16904998601351379</v>
      </c>
      <c r="Y51" s="265">
        <f t="shared" si="1"/>
        <v>0.16904998601351379</v>
      </c>
      <c r="Z51" s="265">
        <f t="shared" si="1"/>
        <v>0.16904998601351379</v>
      </c>
      <c r="AA51" s="265">
        <f t="shared" si="1"/>
        <v>0.16904998601351379</v>
      </c>
      <c r="AB51" s="265">
        <f t="shared" si="1"/>
        <v>0.16904998601351379</v>
      </c>
      <c r="AC51" s="265">
        <f t="shared" si="1"/>
        <v>0.16904998601351379</v>
      </c>
      <c r="AD51" s="265">
        <f t="shared" si="1"/>
        <v>0.16904998601351379</v>
      </c>
      <c r="AE51" s="265">
        <f t="shared" si="1"/>
        <v>0.16904998601351379</v>
      </c>
      <c r="AF51" s="265">
        <f t="shared" si="1"/>
        <v>0.16904998601351379</v>
      </c>
      <c r="AG51" s="265">
        <f t="shared" si="1"/>
        <v>0.16904998601351379</v>
      </c>
      <c r="AH51" s="265">
        <f t="shared" si="1"/>
        <v>0.16904998601351379</v>
      </c>
      <c r="AI51" s="265">
        <f t="shared" si="1"/>
        <v>0.16904998601351379</v>
      </c>
      <c r="AJ51" s="265">
        <f t="shared" si="1"/>
        <v>0.16904998601351379</v>
      </c>
      <c r="AK51" s="265">
        <f t="shared" si="1"/>
        <v>0.16904998601351379</v>
      </c>
      <c r="AL51" s="265">
        <f t="shared" si="1"/>
        <v>0.16904998601351379</v>
      </c>
      <c r="AM51" s="265">
        <f t="shared" si="1"/>
        <v>0.16904998601351379</v>
      </c>
      <c r="AN51" s="265">
        <f t="shared" si="1"/>
        <v>0.16904998601351379</v>
      </c>
      <c r="AO51" s="265">
        <f t="shared" si="1"/>
        <v>0.16904998601351379</v>
      </c>
      <c r="AP51" s="265">
        <f t="shared" si="1"/>
        <v>0.16904998601351379</v>
      </c>
      <c r="AQ51" s="265">
        <f t="shared" si="1"/>
        <v>0.16904998601351379</v>
      </c>
      <c r="AR51" s="265">
        <f t="shared" si="1"/>
        <v>0.16904998601351379</v>
      </c>
      <c r="AS51" s="265">
        <f t="shared" si="1"/>
        <v>0.16904998601351379</v>
      </c>
      <c r="AT51" s="265">
        <f t="shared" si="1"/>
        <v>0.16904998601351379</v>
      </c>
      <c r="AU51" s="265">
        <f t="shared" si="1"/>
        <v>0.16904998601351379</v>
      </c>
      <c r="AV51" s="265">
        <f t="shared" si="1"/>
        <v>0.16904998601351379</v>
      </c>
      <c r="AW51" s="265">
        <f t="shared" si="1"/>
        <v>0.16904998601351379</v>
      </c>
      <c r="AX51" s="265">
        <f t="shared" si="1"/>
        <v>0.16904998601351379</v>
      </c>
      <c r="AY51" s="265">
        <f t="shared" si="1"/>
        <v>0.16904998601351379</v>
      </c>
      <c r="AZ51" s="265">
        <f t="shared" si="1"/>
        <v>0.16904998601351379</v>
      </c>
      <c r="BA51" s="265">
        <f t="shared" si="1"/>
        <v>0.16904998601351379</v>
      </c>
      <c r="BB51" s="265">
        <f t="shared" si="1"/>
        <v>0.16904998601351379</v>
      </c>
      <c r="BC51" s="265">
        <f t="shared" si="1"/>
        <v>0.16904998601351379</v>
      </c>
      <c r="BD51" s="265">
        <f t="shared" si="1"/>
        <v>0.16904998601351379</v>
      </c>
      <c r="BE51" s="265">
        <f t="shared" si="1"/>
        <v>0.16904998601351379</v>
      </c>
      <c r="BF51" s="265">
        <f t="shared" si="1"/>
        <v>0.16904998601351379</v>
      </c>
      <c r="BG51" s="265">
        <f t="shared" si="1"/>
        <v>0.16904998601351379</v>
      </c>
      <c r="BH51" s="265">
        <f t="shared" si="1"/>
        <v>0.16904998601351379</v>
      </c>
      <c r="BI51" s="265">
        <f>(1-BI48)/SUM(BI48*49.058*EXP(-4.015*BI48),(1-BI48))</f>
        <v>0.16904998601351379</v>
      </c>
      <c r="BJ51" s="265">
        <f>(1-BJ48)/SUM(BJ48*49.058*EXP(-4.015*BJ48),(1-BJ48))</f>
        <v>0.16904998601351379</v>
      </c>
      <c r="BK51" s="265">
        <f>(1-BK48)/SUM(BK48*49.058*EXP(-4.015*BK48),(1-BK48))</f>
        <v>0.16904998601351379</v>
      </c>
      <c r="BL51" s="265">
        <f>(1-BL48)/SUM(BL48*49.058*EXP(-4.015*BL48),(1-BL48))</f>
        <v>0.16904998601351379</v>
      </c>
      <c r="BM51" s="265">
        <f>(1-BM48)/SUM(BM48*49.058*EXP(-4.015*BM48),(1-BM48))</f>
        <v>0.16904998601351379</v>
      </c>
    </row>
    <row r="52" spans="3:65">
      <c r="C52" s="239"/>
      <c r="N52" s="264"/>
    </row>
    <row r="53" spans="3:65">
      <c r="C53" s="239" t="s">
        <v>561</v>
      </c>
      <c r="G53" t="s">
        <v>183</v>
      </c>
      <c r="N53" s="170">
        <f>N48*SUM(N13:N16)</f>
        <v>0</v>
      </c>
      <c r="O53" s="170">
        <f t="shared" ref="O53:BH53" si="2">O48*SUM(O13:O16)</f>
        <v>0</v>
      </c>
      <c r="P53" s="170">
        <f t="shared" si="2"/>
        <v>0</v>
      </c>
      <c r="Q53" s="170">
        <f t="shared" si="2"/>
        <v>0</v>
      </c>
      <c r="R53" s="170">
        <f t="shared" si="2"/>
        <v>2502500638.8594189</v>
      </c>
      <c r="S53" s="170">
        <f t="shared" si="2"/>
        <v>5304100632.0013466</v>
      </c>
      <c r="T53" s="170">
        <f t="shared" si="2"/>
        <v>9037522492.0064125</v>
      </c>
      <c r="U53" s="170">
        <f t="shared" si="2"/>
        <v>13978808164.603296</v>
      </c>
      <c r="V53" s="170">
        <f t="shared" si="2"/>
        <v>20305830032.703239</v>
      </c>
      <c r="W53" s="170">
        <f t="shared" si="2"/>
        <v>22967648864.618542</v>
      </c>
      <c r="X53" s="170">
        <f t="shared" si="2"/>
        <v>22752468669.785</v>
      </c>
      <c r="Y53" s="170">
        <f t="shared" si="2"/>
        <v>23876272555.231056</v>
      </c>
      <c r="Z53" s="170">
        <f t="shared" si="2"/>
        <v>25339791504.047638</v>
      </c>
      <c r="AA53" s="170">
        <f t="shared" si="2"/>
        <v>26674310880.318726</v>
      </c>
      <c r="AB53" s="170">
        <f t="shared" si="2"/>
        <v>27997863695.610069</v>
      </c>
      <c r="AC53" s="170">
        <f t="shared" si="2"/>
        <v>29310816792.699482</v>
      </c>
      <c r="AD53" s="170">
        <f t="shared" si="2"/>
        <v>30614531231.22747</v>
      </c>
      <c r="AE53" s="170">
        <f t="shared" si="2"/>
        <v>31910337593.482822</v>
      </c>
      <c r="AF53" s="170">
        <f t="shared" si="2"/>
        <v>33198634530.106113</v>
      </c>
      <c r="AG53" s="170">
        <f t="shared" si="2"/>
        <v>33812762233.018055</v>
      </c>
      <c r="AH53" s="170">
        <f t="shared" si="2"/>
        <v>34083799499.184555</v>
      </c>
      <c r="AI53" s="170">
        <f t="shared" si="2"/>
        <v>34348602196.683983</v>
      </c>
      <c r="AJ53" s="170">
        <f t="shared" si="2"/>
        <v>34607024629.88652</v>
      </c>
      <c r="AK53" s="170">
        <f t="shared" si="2"/>
        <v>34859002281.214088</v>
      </c>
      <c r="AL53" s="170">
        <f t="shared" si="2"/>
        <v>35104311344.730568</v>
      </c>
      <c r="AM53" s="170">
        <f t="shared" si="2"/>
        <v>35342779719.488029</v>
      </c>
      <c r="AN53" s="170">
        <f t="shared" si="2"/>
        <v>35574824954.82074</v>
      </c>
      <c r="AO53" s="170">
        <f t="shared" si="2"/>
        <v>35800902194.145691</v>
      </c>
      <c r="AP53" s="170">
        <f t="shared" si="2"/>
        <v>36020903420.281898</v>
      </c>
      <c r="AQ53" s="170">
        <f t="shared" si="2"/>
        <v>36234618499.167213</v>
      </c>
      <c r="AR53" s="170">
        <f t="shared" si="2"/>
        <v>36441984420.114792</v>
      </c>
      <c r="AS53" s="170">
        <f t="shared" si="2"/>
        <v>36642975521.760368</v>
      </c>
      <c r="AT53" s="170">
        <f t="shared" si="2"/>
        <v>36837569351.772591</v>
      </c>
      <c r="AU53" s="170">
        <f t="shared" si="2"/>
        <v>37025724959.929573</v>
      </c>
      <c r="AV53" s="170">
        <f t="shared" si="2"/>
        <v>37207409753.800652</v>
      </c>
      <c r="AW53" s="170">
        <f t="shared" si="2"/>
        <v>37382634065.078262</v>
      </c>
      <c r="AX53" s="170">
        <f t="shared" si="2"/>
        <v>37551440945.203369</v>
      </c>
      <c r="AY53" s="170">
        <f t="shared" si="2"/>
        <v>37713860849.081589</v>
      </c>
      <c r="AZ53" s="170">
        <f t="shared" si="2"/>
        <v>37869905106.579933</v>
      </c>
      <c r="BA53" s="170">
        <f t="shared" si="2"/>
        <v>38019593783.674141</v>
      </c>
      <c r="BB53" s="170">
        <f t="shared" si="2"/>
        <v>38162980288.205971</v>
      </c>
      <c r="BC53" s="170">
        <f t="shared" si="2"/>
        <v>38300150878.127426</v>
      </c>
      <c r="BD53" s="170">
        <f t="shared" si="2"/>
        <v>38431191940.673546</v>
      </c>
      <c r="BE53" s="170">
        <f t="shared" si="2"/>
        <v>38556176698.033478</v>
      </c>
      <c r="BF53" s="170">
        <f t="shared" si="2"/>
        <v>38672261198.614006</v>
      </c>
      <c r="BG53" s="170">
        <f t="shared" si="2"/>
        <v>38752710575.024704</v>
      </c>
      <c r="BH53" s="170">
        <f t="shared" si="2"/>
        <v>38803447668.447403</v>
      </c>
      <c r="BI53" s="170">
        <f>BI48*SUM(BI13:BI16)</f>
        <v>38854251189.549904</v>
      </c>
      <c r="BJ53" s="170">
        <f>BJ48*SUM(BJ13:BJ16)</f>
        <v>38905121225.302818</v>
      </c>
      <c r="BK53" s="170">
        <f>BK48*SUM(BK13:BK16)</f>
        <v>38956057862.790642</v>
      </c>
      <c r="BL53" s="170">
        <f>BL48*SUM(BL13:BL16)</f>
        <v>39007061189.211876</v>
      </c>
      <c r="BM53" s="170">
        <f>BM48*SUM(BM13:BM16)</f>
        <v>39058131291.879166</v>
      </c>
    </row>
    <row r="54" spans="3:65">
      <c r="C54" s="239" t="s">
        <v>429</v>
      </c>
      <c r="G54" t="s">
        <v>183</v>
      </c>
      <c r="N54" s="170">
        <f>N53*N50</f>
        <v>0</v>
      </c>
      <c r="O54" s="170">
        <f t="shared" ref="O54:BH54" si="3">O53*O50</f>
        <v>0</v>
      </c>
      <c r="P54" s="170">
        <f t="shared" si="3"/>
        <v>0</v>
      </c>
      <c r="Q54" s="170">
        <f t="shared" si="3"/>
        <v>0</v>
      </c>
      <c r="R54" s="170">
        <f t="shared" si="3"/>
        <v>1471060219.0345075</v>
      </c>
      <c r="S54" s="170">
        <f t="shared" si="3"/>
        <v>3828396590.3928275</v>
      </c>
      <c r="T54" s="170">
        <f t="shared" si="3"/>
        <v>7048361285.8794136</v>
      </c>
      <c r="U54" s="170">
        <f t="shared" si="3"/>
        <v>11344952467.994184</v>
      </c>
      <c r="V54" s="170">
        <f t="shared" si="3"/>
        <v>16873129749.681971</v>
      </c>
      <c r="W54" s="170">
        <f t="shared" si="3"/>
        <v>19084968145.291481</v>
      </c>
      <c r="X54" s="170">
        <f t="shared" si="3"/>
        <v>18906164159.384937</v>
      </c>
      <c r="Y54" s="170">
        <f t="shared" si="3"/>
        <v>19839989013.714405</v>
      </c>
      <c r="Z54" s="170">
        <f t="shared" si="3"/>
        <v>21056100104.70303</v>
      </c>
      <c r="AA54" s="170">
        <f t="shared" si="3"/>
        <v>22165018999.080727</v>
      </c>
      <c r="AB54" s="170">
        <f t="shared" si="3"/>
        <v>23264825229.458923</v>
      </c>
      <c r="AC54" s="170">
        <f t="shared" si="3"/>
        <v>24355823623.848972</v>
      </c>
      <c r="AD54" s="170">
        <f t="shared" si="3"/>
        <v>25439145154.778187</v>
      </c>
      <c r="AE54" s="170">
        <f t="shared" si="3"/>
        <v>26515895469.61805</v>
      </c>
      <c r="AF54" s="170">
        <f t="shared" si="3"/>
        <v>27586405827.12392</v>
      </c>
      <c r="AG54" s="170">
        <f t="shared" si="3"/>
        <v>28096715250.448086</v>
      </c>
      <c r="AH54" s="170">
        <f t="shared" si="3"/>
        <v>28321933670.560001</v>
      </c>
      <c r="AI54" s="170">
        <f t="shared" si="3"/>
        <v>28541971475.750809</v>
      </c>
      <c r="AJ54" s="170">
        <f t="shared" si="3"/>
        <v>28756707600.234879</v>
      </c>
      <c r="AK54" s="170">
        <f t="shared" si="3"/>
        <v>28966088433.129803</v>
      </c>
      <c r="AL54" s="170">
        <f t="shared" si="3"/>
        <v>29169928002.889835</v>
      </c>
      <c r="AM54" s="170">
        <f t="shared" si="3"/>
        <v>29368083302.229881</v>
      </c>
      <c r="AN54" s="170">
        <f t="shared" si="3"/>
        <v>29560901293.775093</v>
      </c>
      <c r="AO54" s="170">
        <f t="shared" si="3"/>
        <v>29748760178.954189</v>
      </c>
      <c r="AP54" s="170">
        <f t="shared" si="3"/>
        <v>29931570200.889114</v>
      </c>
      <c r="AQ54" s="170">
        <f t="shared" si="3"/>
        <v>30109156748.67799</v>
      </c>
      <c r="AR54" s="170">
        <f t="shared" si="3"/>
        <v>30281467463.589703</v>
      </c>
      <c r="AS54" s="170">
        <f t="shared" si="3"/>
        <v>30448481022.313251</v>
      </c>
      <c r="AT54" s="170">
        <f t="shared" si="3"/>
        <v>30610178768.083591</v>
      </c>
      <c r="AU54" s="170">
        <f t="shared" si="3"/>
        <v>30766526673.313274</v>
      </c>
      <c r="AV54" s="170">
        <f t="shared" si="3"/>
        <v>30917497655.321575</v>
      </c>
      <c r="AW54" s="170">
        <f t="shared" si="3"/>
        <v>31063100299.228481</v>
      </c>
      <c r="AX54" s="170">
        <f t="shared" si="3"/>
        <v>31203370378.629452</v>
      </c>
      <c r="AY54" s="170">
        <f t="shared" si="3"/>
        <v>31338333200.028744</v>
      </c>
      <c r="AZ54" s="170">
        <f t="shared" si="3"/>
        <v>31467998177.979504</v>
      </c>
      <c r="BA54" s="170">
        <f t="shared" si="3"/>
        <v>31592381986.304554</v>
      </c>
      <c r="BB54" s="170">
        <f t="shared" si="3"/>
        <v>31711529004.250751</v>
      </c>
      <c r="BC54" s="170">
        <f t="shared" si="3"/>
        <v>31825510907.864517</v>
      </c>
      <c r="BD54" s="170">
        <f t="shared" si="3"/>
        <v>31934399480.620022</v>
      </c>
      <c r="BE54" s="170">
        <f t="shared" si="3"/>
        <v>32038255566.496353</v>
      </c>
      <c r="BF54" s="170">
        <f t="shared" si="3"/>
        <v>32134715983.877357</v>
      </c>
      <c r="BG54" s="170">
        <f t="shared" si="3"/>
        <v>32201565394.331032</v>
      </c>
      <c r="BH54" s="170">
        <f t="shared" si="3"/>
        <v>32243725382.820259</v>
      </c>
      <c r="BI54" s="170">
        <f>BI53*BI50</f>
        <v>32285940569.390942</v>
      </c>
      <c r="BJ54" s="170">
        <f>BJ53*BJ50</f>
        <v>32328211026.311321</v>
      </c>
      <c r="BK54" s="170">
        <f>BK53*BK50</f>
        <v>32370536825.944252</v>
      </c>
      <c r="BL54" s="170">
        <f>BL53*BL50</f>
        <v>32412918040.747334</v>
      </c>
      <c r="BM54" s="170">
        <f>BM53*BM50</f>
        <v>32455354743.27301</v>
      </c>
    </row>
    <row r="55" spans="3:65">
      <c r="C55" s="239" t="s">
        <v>430</v>
      </c>
      <c r="G55" t="s">
        <v>183</v>
      </c>
      <c r="N55" s="170">
        <f>IFERROR(N$53*N$51*N14/SUM(N$14:N$16),0)</f>
        <v>0</v>
      </c>
      <c r="O55" s="170">
        <f t="shared" ref="O55:BH55" si="4">IFERROR(O$53*O$51*O14/SUM(O$14:O$16),0)</f>
        <v>0</v>
      </c>
      <c r="P55" s="170">
        <f t="shared" si="4"/>
        <v>0</v>
      </c>
      <c r="Q55" s="170">
        <f t="shared" si="4"/>
        <v>0</v>
      </c>
      <c r="R55" s="170">
        <f t="shared" si="4"/>
        <v>800397765.78413081</v>
      </c>
      <c r="S55" s="170">
        <f t="shared" si="4"/>
        <v>715716460.18013167</v>
      </c>
      <c r="T55" s="170">
        <f t="shared" si="4"/>
        <v>964743184.97159362</v>
      </c>
      <c r="U55" s="170">
        <f t="shared" si="4"/>
        <v>1277420012.8554184</v>
      </c>
      <c r="V55" s="170">
        <f t="shared" si="4"/>
        <v>1664859637.2653162</v>
      </c>
      <c r="W55" s="170">
        <f t="shared" si="4"/>
        <v>1883100148.8736243</v>
      </c>
      <c r="X55" s="170">
        <f t="shared" si="4"/>
        <v>1865457687.5440316</v>
      </c>
      <c r="Y55" s="170">
        <f t="shared" si="4"/>
        <v>1957597517.635577</v>
      </c>
      <c r="Z55" s="170">
        <f t="shared" si="4"/>
        <v>2077590328.6821351</v>
      </c>
      <c r="AA55" s="170">
        <f t="shared" si="4"/>
        <v>2187006562.4004297</v>
      </c>
      <c r="AB55" s="170">
        <f t="shared" si="4"/>
        <v>2295523656.0833068</v>
      </c>
      <c r="AC55" s="170">
        <f t="shared" si="4"/>
        <v>2403171686.892498</v>
      </c>
      <c r="AD55" s="170">
        <f t="shared" si="4"/>
        <v>2510062247.0779033</v>
      </c>
      <c r="AE55" s="170">
        <f t="shared" si="4"/>
        <v>2616304430.0744157</v>
      </c>
      <c r="AF55" s="170">
        <f t="shared" si="4"/>
        <v>2721930920.9463639</v>
      </c>
      <c r="AG55" s="170">
        <f t="shared" si="4"/>
        <v>2772282786.5464354</v>
      </c>
      <c r="AH55" s="170">
        <f t="shared" si="4"/>
        <v>2794504926.8829103</v>
      </c>
      <c r="AI55" s="170">
        <f t="shared" si="4"/>
        <v>2816215899.6525903</v>
      </c>
      <c r="AJ55" s="170">
        <f t="shared" si="4"/>
        <v>2837403759.3810472</v>
      </c>
      <c r="AK55" s="170">
        <f t="shared" si="4"/>
        <v>2858063216.320879</v>
      </c>
      <c r="AL55" s="170">
        <f t="shared" si="4"/>
        <v>2878175920.7927566</v>
      </c>
      <c r="AM55" s="170">
        <f t="shared" si="4"/>
        <v>2897727762.3702025</v>
      </c>
      <c r="AN55" s="170">
        <f t="shared" si="4"/>
        <v>2916752975.6071391</v>
      </c>
      <c r="AO55" s="170">
        <f t="shared" si="4"/>
        <v>2935288877.3678799</v>
      </c>
      <c r="AP55" s="170">
        <f t="shared" si="4"/>
        <v>2953326611.4055009</v>
      </c>
      <c r="AQ55" s="170">
        <f t="shared" si="4"/>
        <v>2970848948.9872742</v>
      </c>
      <c r="AR55" s="170">
        <f t="shared" si="4"/>
        <v>2987850723.9146705</v>
      </c>
      <c r="AS55" s="170">
        <f t="shared" si="4"/>
        <v>3004329832.2318525</v>
      </c>
      <c r="AT55" s="170">
        <f t="shared" si="4"/>
        <v>3020284433.0891652</v>
      </c>
      <c r="AU55" s="170">
        <f t="shared" si="4"/>
        <v>3035711169.0089064</v>
      </c>
      <c r="AV55" s="170">
        <f t="shared" si="4"/>
        <v>3050607367.762352</v>
      </c>
      <c r="AW55" s="170">
        <f t="shared" si="4"/>
        <v>3064973876.4371452</v>
      </c>
      <c r="AX55" s="170">
        <f t="shared" si="4"/>
        <v>3078814224.7883501</v>
      </c>
      <c r="AY55" s="170">
        <f t="shared" si="4"/>
        <v>3092130909.7906313</v>
      </c>
      <c r="AZ55" s="170">
        <f t="shared" si="4"/>
        <v>3104924860.3712096</v>
      </c>
      <c r="BA55" s="170">
        <f t="shared" si="4"/>
        <v>3117197721.7242508</v>
      </c>
      <c r="BB55" s="170">
        <f t="shared" si="4"/>
        <v>3128953872.7182827</v>
      </c>
      <c r="BC55" s="170">
        <f t="shared" si="4"/>
        <v>3140200385.5775113</v>
      </c>
      <c r="BD55" s="170">
        <f t="shared" si="4"/>
        <v>3150944343.1259604</v>
      </c>
      <c r="BE55" s="170">
        <f t="shared" si="4"/>
        <v>3161191748.795506</v>
      </c>
      <c r="BF55" s="170">
        <f t="shared" si="4"/>
        <v>3170709429.1472745</v>
      </c>
      <c r="BG55" s="170">
        <f t="shared" si="4"/>
        <v>3177305412.6364322</v>
      </c>
      <c r="BH55" s="170">
        <f t="shared" si="4"/>
        <v>3181465308.5291667</v>
      </c>
      <c r="BI55" s="170">
        <f t="shared" ref="BI55:BM57" si="5">IFERROR(BI$53*BI$51*BI14/SUM(BI$14:BI$16),0)</f>
        <v>3185630650.7770963</v>
      </c>
      <c r="BJ55" s="170">
        <f t="shared" si="5"/>
        <v>3189801446.5108776</v>
      </c>
      <c r="BK55" s="170">
        <f t="shared" si="5"/>
        <v>3193977702.8705006</v>
      </c>
      <c r="BL55" s="170">
        <f t="shared" si="5"/>
        <v>3198159427.0053039</v>
      </c>
      <c r="BM55" s="170">
        <f t="shared" si="5"/>
        <v>3202346626.073987</v>
      </c>
    </row>
    <row r="56" spans="3:65">
      <c r="C56" s="239" t="s">
        <v>431</v>
      </c>
      <c r="G56" t="s">
        <v>183</v>
      </c>
      <c r="N56" s="170">
        <f t="shared" ref="N56:BH56" si="6">IFERROR(N$53*N$51*N15/SUM(N$14:N$16),0)</f>
        <v>0</v>
      </c>
      <c r="O56" s="170">
        <f t="shared" si="6"/>
        <v>0</v>
      </c>
      <c r="P56" s="170">
        <f t="shared" si="6"/>
        <v>0</v>
      </c>
      <c r="Q56" s="170">
        <f t="shared" si="6"/>
        <v>0</v>
      </c>
      <c r="R56" s="170">
        <f t="shared" si="6"/>
        <v>200099441.4460327</v>
      </c>
      <c r="S56" s="170">
        <f t="shared" si="6"/>
        <v>715716460.18013167</v>
      </c>
      <c r="T56" s="170">
        <f t="shared" si="6"/>
        <v>964743184.97159362</v>
      </c>
      <c r="U56" s="170">
        <f t="shared" si="6"/>
        <v>1277420012.8554184</v>
      </c>
      <c r="V56" s="170">
        <f t="shared" si="6"/>
        <v>1664859637.2653162</v>
      </c>
      <c r="W56" s="170">
        <f t="shared" si="6"/>
        <v>1883100148.8736243</v>
      </c>
      <c r="X56" s="170">
        <f t="shared" si="6"/>
        <v>1865457687.5440316</v>
      </c>
      <c r="Y56" s="170">
        <f t="shared" si="6"/>
        <v>1957597517.635577</v>
      </c>
      <c r="Z56" s="170">
        <f t="shared" si="6"/>
        <v>2077590328.6821351</v>
      </c>
      <c r="AA56" s="170">
        <f t="shared" si="6"/>
        <v>2187006562.4004297</v>
      </c>
      <c r="AB56" s="170">
        <f t="shared" si="6"/>
        <v>2295523656.0833068</v>
      </c>
      <c r="AC56" s="170">
        <f t="shared" si="6"/>
        <v>2403171686.892498</v>
      </c>
      <c r="AD56" s="170">
        <f t="shared" si="6"/>
        <v>2510062247.0779033</v>
      </c>
      <c r="AE56" s="170">
        <f t="shared" si="6"/>
        <v>2616304430.0744157</v>
      </c>
      <c r="AF56" s="170">
        <f t="shared" si="6"/>
        <v>2721930920.9463639</v>
      </c>
      <c r="AG56" s="170">
        <f t="shared" si="6"/>
        <v>2772282786.5464354</v>
      </c>
      <c r="AH56" s="170">
        <f t="shared" si="6"/>
        <v>2794504926.8829103</v>
      </c>
      <c r="AI56" s="170">
        <f t="shared" si="6"/>
        <v>2816215899.6525903</v>
      </c>
      <c r="AJ56" s="170">
        <f t="shared" si="6"/>
        <v>2837403759.3810472</v>
      </c>
      <c r="AK56" s="170">
        <f t="shared" si="6"/>
        <v>2858063216.320879</v>
      </c>
      <c r="AL56" s="170">
        <f t="shared" si="6"/>
        <v>2878175920.7927566</v>
      </c>
      <c r="AM56" s="170">
        <f t="shared" si="6"/>
        <v>2897727762.3702025</v>
      </c>
      <c r="AN56" s="170">
        <f t="shared" si="6"/>
        <v>2916752975.6071391</v>
      </c>
      <c r="AO56" s="170">
        <f t="shared" si="6"/>
        <v>2935288877.3678799</v>
      </c>
      <c r="AP56" s="170">
        <f t="shared" si="6"/>
        <v>2953326611.4055009</v>
      </c>
      <c r="AQ56" s="170">
        <f t="shared" si="6"/>
        <v>2970848948.9872742</v>
      </c>
      <c r="AR56" s="170">
        <f t="shared" si="6"/>
        <v>2987850723.9146705</v>
      </c>
      <c r="AS56" s="170">
        <f t="shared" si="6"/>
        <v>3004329832.2318525</v>
      </c>
      <c r="AT56" s="170">
        <f t="shared" si="6"/>
        <v>3020284433.0891652</v>
      </c>
      <c r="AU56" s="170">
        <f t="shared" si="6"/>
        <v>3035711169.0089064</v>
      </c>
      <c r="AV56" s="170">
        <f t="shared" si="6"/>
        <v>3050607367.762352</v>
      </c>
      <c r="AW56" s="170">
        <f t="shared" si="6"/>
        <v>3064973876.4371452</v>
      </c>
      <c r="AX56" s="170">
        <f t="shared" si="6"/>
        <v>3078814224.7883501</v>
      </c>
      <c r="AY56" s="170">
        <f t="shared" si="6"/>
        <v>3092130909.7906313</v>
      </c>
      <c r="AZ56" s="170">
        <f t="shared" si="6"/>
        <v>3104924860.3712096</v>
      </c>
      <c r="BA56" s="170">
        <f t="shared" si="6"/>
        <v>3117197721.7242508</v>
      </c>
      <c r="BB56" s="170">
        <f t="shared" si="6"/>
        <v>3128953872.7182827</v>
      </c>
      <c r="BC56" s="170">
        <f t="shared" si="6"/>
        <v>3140200385.5775113</v>
      </c>
      <c r="BD56" s="170">
        <f t="shared" si="6"/>
        <v>3150944343.1259604</v>
      </c>
      <c r="BE56" s="170">
        <f t="shared" si="6"/>
        <v>3161191748.795506</v>
      </c>
      <c r="BF56" s="170">
        <f t="shared" si="6"/>
        <v>3170709429.1472745</v>
      </c>
      <c r="BG56" s="170">
        <f t="shared" si="6"/>
        <v>3177305412.6364322</v>
      </c>
      <c r="BH56" s="170">
        <f t="shared" si="6"/>
        <v>3181465308.5291667</v>
      </c>
      <c r="BI56" s="170">
        <f t="shared" si="5"/>
        <v>3185630650.7770963</v>
      </c>
      <c r="BJ56" s="170">
        <f t="shared" si="5"/>
        <v>3189801446.5108776</v>
      </c>
      <c r="BK56" s="170">
        <f t="shared" si="5"/>
        <v>3193977702.8705006</v>
      </c>
      <c r="BL56" s="170">
        <f t="shared" si="5"/>
        <v>3198159427.0053039</v>
      </c>
      <c r="BM56" s="170">
        <f t="shared" si="5"/>
        <v>3202346626.073987</v>
      </c>
    </row>
    <row r="57" spans="3:65">
      <c r="C57" s="239" t="s">
        <v>432</v>
      </c>
      <c r="G57" t="s">
        <v>183</v>
      </c>
      <c r="N57" s="170">
        <f t="shared" ref="N57:BH57" si="7">IFERROR(N$53*N$51*N16/SUM(N$14:N$16),0)</f>
        <v>0</v>
      </c>
      <c r="O57" s="170">
        <f t="shared" si="7"/>
        <v>0</v>
      </c>
      <c r="P57" s="170">
        <f t="shared" si="7"/>
        <v>0</v>
      </c>
      <c r="Q57" s="170">
        <f t="shared" si="7"/>
        <v>0</v>
      </c>
      <c r="R57" s="170">
        <f t="shared" si="7"/>
        <v>30943212.594747327</v>
      </c>
      <c r="S57" s="170">
        <f t="shared" si="7"/>
        <v>44271121.248255573</v>
      </c>
      <c r="T57" s="170">
        <f t="shared" si="7"/>
        <v>59674836.183809914</v>
      </c>
      <c r="U57" s="170">
        <f t="shared" si="7"/>
        <v>79015670.898273304</v>
      </c>
      <c r="V57" s="170">
        <f t="shared" si="7"/>
        <v>102981008.49063812</v>
      </c>
      <c r="W57" s="170">
        <f t="shared" si="7"/>
        <v>116480421.5798118</v>
      </c>
      <c r="X57" s="170">
        <f t="shared" si="7"/>
        <v>115389135.31200197</v>
      </c>
      <c r="Y57" s="170">
        <f t="shared" si="7"/>
        <v>121088506.24549958</v>
      </c>
      <c r="Z57" s="170">
        <f t="shared" si="7"/>
        <v>128510741.98033826</v>
      </c>
      <c r="AA57" s="170">
        <f t="shared" si="7"/>
        <v>135278756.43713996</v>
      </c>
      <c r="AB57" s="170">
        <f t="shared" si="7"/>
        <v>141991153.98453444</v>
      </c>
      <c r="AC57" s="170">
        <f t="shared" si="7"/>
        <v>148649795.06551534</v>
      </c>
      <c r="AD57" s="170">
        <f t="shared" si="7"/>
        <v>155261582.29347855</v>
      </c>
      <c r="AE57" s="170">
        <f t="shared" si="7"/>
        <v>161833263.71594322</v>
      </c>
      <c r="AF57" s="170">
        <f t="shared" si="7"/>
        <v>168366861.0894658</v>
      </c>
      <c r="AG57" s="170">
        <f t="shared" si="7"/>
        <v>171481409.47709912</v>
      </c>
      <c r="AH57" s="170">
        <f t="shared" si="7"/>
        <v>172855974.85873672</v>
      </c>
      <c r="AI57" s="170">
        <f t="shared" si="7"/>
        <v>174198921.62799531</v>
      </c>
      <c r="AJ57" s="170">
        <f t="shared" si="7"/>
        <v>175509510.88954931</v>
      </c>
      <c r="AK57" s="170">
        <f t="shared" si="7"/>
        <v>176787415.44252861</v>
      </c>
      <c r="AL57" s="170">
        <f t="shared" si="7"/>
        <v>178031500.25522205</v>
      </c>
      <c r="AM57" s="170">
        <f t="shared" si="7"/>
        <v>179240892.51774448</v>
      </c>
      <c r="AN57" s="170">
        <f t="shared" si="7"/>
        <v>180417709.8313694</v>
      </c>
      <c r="AO57" s="170">
        <f t="shared" si="7"/>
        <v>181564260.45574513</v>
      </c>
      <c r="AP57" s="170">
        <f t="shared" si="7"/>
        <v>182679996.58178353</v>
      </c>
      <c r="AQ57" s="170">
        <f t="shared" si="7"/>
        <v>183763852.51467678</v>
      </c>
      <c r="AR57" s="170">
        <f t="shared" si="7"/>
        <v>184815508.6957528</v>
      </c>
      <c r="AS57" s="170">
        <f t="shared" si="7"/>
        <v>185834834.98341355</v>
      </c>
      <c r="AT57" s="170">
        <f t="shared" si="7"/>
        <v>186821717.51066995</v>
      </c>
      <c r="AU57" s="170">
        <f t="shared" si="7"/>
        <v>187775948.59848905</v>
      </c>
      <c r="AV57" s="170">
        <f t="shared" si="7"/>
        <v>188697362.95437229</v>
      </c>
      <c r="AW57" s="170">
        <f t="shared" si="7"/>
        <v>189586012.97549352</v>
      </c>
      <c r="AX57" s="170">
        <f t="shared" si="7"/>
        <v>190442116.99721757</v>
      </c>
      <c r="AY57" s="170">
        <f t="shared" si="7"/>
        <v>191265829.47158545</v>
      </c>
      <c r="AZ57" s="170">
        <f t="shared" si="7"/>
        <v>192057207.85801294</v>
      </c>
      <c r="BA57" s="170">
        <f t="shared" si="7"/>
        <v>192816353.92108768</v>
      </c>
      <c r="BB57" s="170">
        <f t="shared" si="7"/>
        <v>193543538.51865667</v>
      </c>
      <c r="BC57" s="170">
        <f t="shared" si="7"/>
        <v>194239199.1078873</v>
      </c>
      <c r="BD57" s="170">
        <f t="shared" si="7"/>
        <v>194903773.80160579</v>
      </c>
      <c r="BE57" s="170">
        <f t="shared" si="7"/>
        <v>195537633.94611377</v>
      </c>
      <c r="BF57" s="170">
        <f t="shared" si="7"/>
        <v>196126356.44209945</v>
      </c>
      <c r="BG57" s="170">
        <f t="shared" si="7"/>
        <v>196534355.42081022</v>
      </c>
      <c r="BH57" s="170">
        <f t="shared" si="7"/>
        <v>196791668.5688144</v>
      </c>
      <c r="BI57" s="170">
        <f t="shared" si="5"/>
        <v>197049318.60476884</v>
      </c>
      <c r="BJ57" s="170">
        <f t="shared" si="5"/>
        <v>197307305.96974498</v>
      </c>
      <c r="BK57" s="170">
        <f t="shared" si="5"/>
        <v>197565631.10539177</v>
      </c>
      <c r="BL57" s="170">
        <f t="shared" si="5"/>
        <v>197824294.45393634</v>
      </c>
      <c r="BM57" s="170">
        <f t="shared" si="5"/>
        <v>198083296.45818475</v>
      </c>
    </row>
    <row r="58" spans="3:65">
      <c r="C58" s="239"/>
      <c r="N58" s="188" t="b">
        <f>ROUND(N53,0)=ROUND(SUM(N54:N57),0)</f>
        <v>1</v>
      </c>
      <c r="O58" s="188" t="b">
        <f t="shared" ref="O58:BH58" si="8">ROUND(O53,0)=ROUND(SUM(O54:O57),0)</f>
        <v>1</v>
      </c>
      <c r="P58" s="188" t="b">
        <f t="shared" si="8"/>
        <v>1</v>
      </c>
      <c r="Q58" s="188" t="b">
        <f t="shared" si="8"/>
        <v>1</v>
      </c>
      <c r="R58" s="188" t="b">
        <f t="shared" si="8"/>
        <v>1</v>
      </c>
      <c r="S58" s="188" t="b">
        <f t="shared" si="8"/>
        <v>1</v>
      </c>
      <c r="T58" s="188" t="b">
        <f t="shared" si="8"/>
        <v>1</v>
      </c>
      <c r="U58" s="188" t="b">
        <f t="shared" si="8"/>
        <v>1</v>
      </c>
      <c r="V58" s="188" t="b">
        <f t="shared" si="8"/>
        <v>1</v>
      </c>
      <c r="W58" s="188" t="b">
        <f t="shared" si="8"/>
        <v>1</v>
      </c>
      <c r="X58" s="188" t="b">
        <f t="shared" si="8"/>
        <v>1</v>
      </c>
      <c r="Y58" s="188" t="b">
        <f t="shared" si="8"/>
        <v>1</v>
      </c>
      <c r="Z58" s="188" t="b">
        <f t="shared" si="8"/>
        <v>1</v>
      </c>
      <c r="AA58" s="188" t="b">
        <f t="shared" si="8"/>
        <v>1</v>
      </c>
      <c r="AB58" s="188" t="b">
        <f t="shared" si="8"/>
        <v>1</v>
      </c>
      <c r="AC58" s="188" t="b">
        <f t="shared" si="8"/>
        <v>1</v>
      </c>
      <c r="AD58" s="188" t="b">
        <f t="shared" si="8"/>
        <v>1</v>
      </c>
      <c r="AE58" s="188" t="b">
        <f t="shared" si="8"/>
        <v>1</v>
      </c>
      <c r="AF58" s="188" t="b">
        <f t="shared" si="8"/>
        <v>1</v>
      </c>
      <c r="AG58" s="188" t="b">
        <f t="shared" si="8"/>
        <v>1</v>
      </c>
      <c r="AH58" s="188" t="b">
        <f t="shared" si="8"/>
        <v>1</v>
      </c>
      <c r="AI58" s="188" t="b">
        <f t="shared" si="8"/>
        <v>1</v>
      </c>
      <c r="AJ58" s="188" t="b">
        <f t="shared" si="8"/>
        <v>1</v>
      </c>
      <c r="AK58" s="188" t="b">
        <f t="shared" si="8"/>
        <v>1</v>
      </c>
      <c r="AL58" s="188" t="b">
        <f t="shared" si="8"/>
        <v>1</v>
      </c>
      <c r="AM58" s="188" t="b">
        <f t="shared" si="8"/>
        <v>1</v>
      </c>
      <c r="AN58" s="188" t="b">
        <f t="shared" si="8"/>
        <v>1</v>
      </c>
      <c r="AO58" s="188" t="b">
        <f t="shared" si="8"/>
        <v>1</v>
      </c>
      <c r="AP58" s="188" t="b">
        <f t="shared" si="8"/>
        <v>1</v>
      </c>
      <c r="AQ58" s="188" t="b">
        <f t="shared" si="8"/>
        <v>1</v>
      </c>
      <c r="AR58" s="188" t="b">
        <f t="shared" si="8"/>
        <v>1</v>
      </c>
      <c r="AS58" s="188" t="b">
        <f t="shared" si="8"/>
        <v>1</v>
      </c>
      <c r="AT58" s="188" t="b">
        <f t="shared" si="8"/>
        <v>1</v>
      </c>
      <c r="AU58" s="188" t="b">
        <f t="shared" si="8"/>
        <v>1</v>
      </c>
      <c r="AV58" s="188" t="b">
        <f t="shared" si="8"/>
        <v>1</v>
      </c>
      <c r="AW58" s="188" t="b">
        <f t="shared" si="8"/>
        <v>1</v>
      </c>
      <c r="AX58" s="188" t="b">
        <f t="shared" si="8"/>
        <v>1</v>
      </c>
      <c r="AY58" s="188" t="b">
        <f t="shared" si="8"/>
        <v>1</v>
      </c>
      <c r="AZ58" s="188" t="b">
        <f t="shared" si="8"/>
        <v>1</v>
      </c>
      <c r="BA58" s="188" t="b">
        <f t="shared" si="8"/>
        <v>1</v>
      </c>
      <c r="BB58" s="188" t="b">
        <f t="shared" si="8"/>
        <v>1</v>
      </c>
      <c r="BC58" s="188" t="b">
        <f t="shared" si="8"/>
        <v>1</v>
      </c>
      <c r="BD58" s="188" t="b">
        <f t="shared" si="8"/>
        <v>1</v>
      </c>
      <c r="BE58" s="188" t="b">
        <f t="shared" si="8"/>
        <v>1</v>
      </c>
      <c r="BF58" s="188" t="b">
        <f t="shared" si="8"/>
        <v>1</v>
      </c>
      <c r="BG58" s="188" t="b">
        <f t="shared" si="8"/>
        <v>1</v>
      </c>
      <c r="BH58" s="188" t="b">
        <f t="shared" si="8"/>
        <v>1</v>
      </c>
      <c r="BI58" s="188" t="b">
        <f>ROUND(BI53,0)=ROUND(SUM(BI54:BI57),0)</f>
        <v>1</v>
      </c>
      <c r="BJ58" s="188" t="b">
        <f>ROUND(BJ53,0)=ROUND(SUM(BJ54:BJ57),0)</f>
        <v>1</v>
      </c>
      <c r="BK58" s="188" t="b">
        <f>ROUND(BK53,0)=ROUND(SUM(BK54:BK57),0)</f>
        <v>1</v>
      </c>
      <c r="BL58" s="188" t="b">
        <f>ROUND(BL53,0)=ROUND(SUM(BL54:BL57),0)</f>
        <v>1</v>
      </c>
      <c r="BM58" s="188" t="b">
        <f>ROUND(BM53,0)=ROUND(SUM(BM54:BM57),0)</f>
        <v>1</v>
      </c>
    </row>
    <row r="59" spans="3:65">
      <c r="C59" s="239"/>
      <c r="N59" s="264"/>
    </row>
    <row r="60" spans="3:65">
      <c r="C60" s="239" t="s">
        <v>221</v>
      </c>
      <c r="G60" t="s">
        <v>86</v>
      </c>
      <c r="N60" s="265">
        <f t="shared" ref="N60:AS60" si="9">N48*187.69*EXP(-6.522*N48)/SUM(N48*187.69*EXP(-6.522*N48),(1-N48))</f>
        <v>0</v>
      </c>
      <c r="O60" s="265">
        <f t="shared" si="9"/>
        <v>0</v>
      </c>
      <c r="P60" s="265">
        <f t="shared" si="9"/>
        <v>0</v>
      </c>
      <c r="Q60" s="265">
        <f t="shared" si="9"/>
        <v>0</v>
      </c>
      <c r="R60" s="265">
        <f t="shared" si="9"/>
        <v>0.83432451682300313</v>
      </c>
      <c r="S60" s="265">
        <f t="shared" si="9"/>
        <v>0.89422576121164954</v>
      </c>
      <c r="T60" s="265">
        <f t="shared" si="9"/>
        <v>0.91421318749877023</v>
      </c>
      <c r="U60" s="265">
        <f t="shared" si="9"/>
        <v>0.92281449159587869</v>
      </c>
      <c r="V60" s="265">
        <f t="shared" si="9"/>
        <v>0.92642607630355056</v>
      </c>
      <c r="W60" s="265">
        <f t="shared" si="9"/>
        <v>0.92642607630355056</v>
      </c>
      <c r="X60" s="265">
        <f t="shared" si="9"/>
        <v>0.92642607630355056</v>
      </c>
      <c r="Y60" s="265">
        <f t="shared" si="9"/>
        <v>0.92642607630355056</v>
      </c>
      <c r="Z60" s="265">
        <f t="shared" si="9"/>
        <v>0.92642607630355056</v>
      </c>
      <c r="AA60" s="265">
        <f t="shared" si="9"/>
        <v>0.92642607630355056</v>
      </c>
      <c r="AB60" s="265">
        <f t="shared" si="9"/>
        <v>0.92642607630355056</v>
      </c>
      <c r="AC60" s="265">
        <f t="shared" si="9"/>
        <v>0.92642607630355056</v>
      </c>
      <c r="AD60" s="265">
        <f t="shared" si="9"/>
        <v>0.92642607630355056</v>
      </c>
      <c r="AE60" s="265">
        <f t="shared" si="9"/>
        <v>0.92642607630355056</v>
      </c>
      <c r="AF60" s="265">
        <f t="shared" si="9"/>
        <v>0.92642607630355056</v>
      </c>
      <c r="AG60" s="265">
        <f t="shared" si="9"/>
        <v>0.92642607630355056</v>
      </c>
      <c r="AH60" s="265">
        <f t="shared" si="9"/>
        <v>0.92642607630355056</v>
      </c>
      <c r="AI60" s="265">
        <f t="shared" si="9"/>
        <v>0.92642607630355056</v>
      </c>
      <c r="AJ60" s="265">
        <f t="shared" si="9"/>
        <v>0.92642607630355056</v>
      </c>
      <c r="AK60" s="265">
        <f t="shared" si="9"/>
        <v>0.92642607630355056</v>
      </c>
      <c r="AL60" s="265">
        <f t="shared" si="9"/>
        <v>0.92642607630355056</v>
      </c>
      <c r="AM60" s="265">
        <f t="shared" si="9"/>
        <v>0.92642607630355056</v>
      </c>
      <c r="AN60" s="265">
        <f t="shared" si="9"/>
        <v>0.92642607630355056</v>
      </c>
      <c r="AO60" s="265">
        <f t="shared" si="9"/>
        <v>0.92642607630355056</v>
      </c>
      <c r="AP60" s="265">
        <f t="shared" si="9"/>
        <v>0.92642607630355056</v>
      </c>
      <c r="AQ60" s="265">
        <f t="shared" si="9"/>
        <v>0.92642607630355056</v>
      </c>
      <c r="AR60" s="265">
        <f t="shared" si="9"/>
        <v>0.92642607630355056</v>
      </c>
      <c r="AS60" s="265">
        <f t="shared" si="9"/>
        <v>0.92642607630355056</v>
      </c>
      <c r="AT60" s="265">
        <f t="shared" ref="AT60:BH60" si="10">AT48*187.69*EXP(-6.522*AT48)/SUM(AT48*187.69*EXP(-6.522*AT48),(1-AT48))</f>
        <v>0.92642607630355056</v>
      </c>
      <c r="AU60" s="265">
        <f t="shared" si="10"/>
        <v>0.92642607630355056</v>
      </c>
      <c r="AV60" s="265">
        <f t="shared" si="10"/>
        <v>0.92642607630355056</v>
      </c>
      <c r="AW60" s="265">
        <f t="shared" si="10"/>
        <v>0.92642607630355056</v>
      </c>
      <c r="AX60" s="265">
        <f t="shared" si="10"/>
        <v>0.92642607630355056</v>
      </c>
      <c r="AY60" s="265">
        <f t="shared" si="10"/>
        <v>0.92642607630355056</v>
      </c>
      <c r="AZ60" s="265">
        <f t="shared" si="10"/>
        <v>0.92642607630355056</v>
      </c>
      <c r="BA60" s="265">
        <f t="shared" si="10"/>
        <v>0.92642607630355056</v>
      </c>
      <c r="BB60" s="265">
        <f t="shared" si="10"/>
        <v>0.92642607630355056</v>
      </c>
      <c r="BC60" s="265">
        <f t="shared" si="10"/>
        <v>0.92642607630355056</v>
      </c>
      <c r="BD60" s="265">
        <f t="shared" si="10"/>
        <v>0.92642607630355056</v>
      </c>
      <c r="BE60" s="265">
        <f t="shared" si="10"/>
        <v>0.92642607630355056</v>
      </c>
      <c r="BF60" s="265">
        <f t="shared" si="10"/>
        <v>0.92642607630355056</v>
      </c>
      <c r="BG60" s="265">
        <f t="shared" si="10"/>
        <v>0.92642607630355056</v>
      </c>
      <c r="BH60" s="265">
        <f t="shared" si="10"/>
        <v>0.92642607630355056</v>
      </c>
      <c r="BI60" s="265">
        <f>BI48*187.69*EXP(-6.522*BI48)/SUM(BI48*187.69*EXP(-6.522*BI48),(1-BI48))</f>
        <v>0.92642607630355056</v>
      </c>
      <c r="BJ60" s="265">
        <f>BJ48*187.69*EXP(-6.522*BJ48)/SUM(BJ48*187.69*EXP(-6.522*BJ48),(1-BJ48))</f>
        <v>0.92642607630355056</v>
      </c>
      <c r="BK60" s="265">
        <f>BK48*187.69*EXP(-6.522*BK48)/SUM(BK48*187.69*EXP(-6.522*BK48),(1-BK48))</f>
        <v>0.92642607630355056</v>
      </c>
      <c r="BL60" s="265">
        <f>BL48*187.69*EXP(-6.522*BL48)/SUM(BL48*187.69*EXP(-6.522*BL48),(1-BL48))</f>
        <v>0.92642607630355056</v>
      </c>
      <c r="BM60" s="265">
        <f>BM48*187.69*EXP(-6.522*BM48)/SUM(BM48*187.69*EXP(-6.522*BM48),(1-BM48))</f>
        <v>0.92642607630355056</v>
      </c>
    </row>
    <row r="61" spans="3:65">
      <c r="C61" s="239" t="s">
        <v>222</v>
      </c>
      <c r="G61" t="s">
        <v>86</v>
      </c>
      <c r="N61" s="265">
        <f t="shared" ref="N61:AS61" si="11">(1-N48)/SUM(N48*187.69*EXP(-6.522*N48),(1-N48))</f>
        <v>1</v>
      </c>
      <c r="O61" s="265">
        <f t="shared" si="11"/>
        <v>1</v>
      </c>
      <c r="P61" s="265">
        <f t="shared" si="11"/>
        <v>1</v>
      </c>
      <c r="Q61" s="265">
        <f t="shared" si="11"/>
        <v>1</v>
      </c>
      <c r="R61" s="265">
        <f t="shared" si="11"/>
        <v>0.16567548317699685</v>
      </c>
      <c r="S61" s="265">
        <f t="shared" si="11"/>
        <v>0.10577423878835052</v>
      </c>
      <c r="T61" s="265">
        <f t="shared" si="11"/>
        <v>8.5786812501229798E-2</v>
      </c>
      <c r="U61" s="265">
        <f t="shared" si="11"/>
        <v>7.7185508404121278E-2</v>
      </c>
      <c r="V61" s="265">
        <f t="shared" si="11"/>
        <v>7.3573923696449495E-2</v>
      </c>
      <c r="W61" s="265">
        <f t="shared" si="11"/>
        <v>7.3573923696449495E-2</v>
      </c>
      <c r="X61" s="265">
        <f t="shared" si="11"/>
        <v>7.3573923696449495E-2</v>
      </c>
      <c r="Y61" s="265">
        <f t="shared" si="11"/>
        <v>7.3573923696449495E-2</v>
      </c>
      <c r="Z61" s="265">
        <f t="shared" si="11"/>
        <v>7.3573923696449495E-2</v>
      </c>
      <c r="AA61" s="265">
        <f t="shared" si="11"/>
        <v>7.3573923696449495E-2</v>
      </c>
      <c r="AB61" s="265">
        <f t="shared" si="11"/>
        <v>7.3573923696449495E-2</v>
      </c>
      <c r="AC61" s="265">
        <f t="shared" si="11"/>
        <v>7.3573923696449495E-2</v>
      </c>
      <c r="AD61" s="265">
        <f t="shared" si="11"/>
        <v>7.3573923696449495E-2</v>
      </c>
      <c r="AE61" s="265">
        <f t="shared" si="11"/>
        <v>7.3573923696449495E-2</v>
      </c>
      <c r="AF61" s="265">
        <f t="shared" si="11"/>
        <v>7.3573923696449495E-2</v>
      </c>
      <c r="AG61" s="265">
        <f t="shared" si="11"/>
        <v>7.3573923696449495E-2</v>
      </c>
      <c r="AH61" s="265">
        <f t="shared" si="11"/>
        <v>7.3573923696449495E-2</v>
      </c>
      <c r="AI61" s="265">
        <f t="shared" si="11"/>
        <v>7.3573923696449495E-2</v>
      </c>
      <c r="AJ61" s="265">
        <f t="shared" si="11"/>
        <v>7.3573923696449495E-2</v>
      </c>
      <c r="AK61" s="265">
        <f t="shared" si="11"/>
        <v>7.3573923696449495E-2</v>
      </c>
      <c r="AL61" s="265">
        <f t="shared" si="11"/>
        <v>7.3573923696449495E-2</v>
      </c>
      <c r="AM61" s="265">
        <f t="shared" si="11"/>
        <v>7.3573923696449495E-2</v>
      </c>
      <c r="AN61" s="265">
        <f t="shared" si="11"/>
        <v>7.3573923696449495E-2</v>
      </c>
      <c r="AO61" s="265">
        <f t="shared" si="11"/>
        <v>7.3573923696449495E-2</v>
      </c>
      <c r="AP61" s="265">
        <f t="shared" si="11"/>
        <v>7.3573923696449495E-2</v>
      </c>
      <c r="AQ61" s="265">
        <f t="shared" si="11"/>
        <v>7.3573923696449495E-2</v>
      </c>
      <c r="AR61" s="265">
        <f t="shared" si="11"/>
        <v>7.3573923696449495E-2</v>
      </c>
      <c r="AS61" s="265">
        <f t="shared" si="11"/>
        <v>7.3573923696449495E-2</v>
      </c>
      <c r="AT61" s="265">
        <f t="shared" ref="AT61:BH61" si="12">(1-AT48)/SUM(AT48*187.69*EXP(-6.522*AT48),(1-AT48))</f>
        <v>7.3573923696449495E-2</v>
      </c>
      <c r="AU61" s="265">
        <f t="shared" si="12"/>
        <v>7.3573923696449495E-2</v>
      </c>
      <c r="AV61" s="265">
        <f t="shared" si="12"/>
        <v>7.3573923696449495E-2</v>
      </c>
      <c r="AW61" s="265">
        <f t="shared" si="12"/>
        <v>7.3573923696449495E-2</v>
      </c>
      <c r="AX61" s="265">
        <f t="shared" si="12"/>
        <v>7.3573923696449495E-2</v>
      </c>
      <c r="AY61" s="265">
        <f t="shared" si="12"/>
        <v>7.3573923696449495E-2</v>
      </c>
      <c r="AZ61" s="265">
        <f t="shared" si="12"/>
        <v>7.3573923696449495E-2</v>
      </c>
      <c r="BA61" s="265">
        <f t="shared" si="12"/>
        <v>7.3573923696449495E-2</v>
      </c>
      <c r="BB61" s="265">
        <f t="shared" si="12"/>
        <v>7.3573923696449495E-2</v>
      </c>
      <c r="BC61" s="265">
        <f t="shared" si="12"/>
        <v>7.3573923696449495E-2</v>
      </c>
      <c r="BD61" s="265">
        <f t="shared" si="12"/>
        <v>7.3573923696449495E-2</v>
      </c>
      <c r="BE61" s="265">
        <f t="shared" si="12"/>
        <v>7.3573923696449495E-2</v>
      </c>
      <c r="BF61" s="265">
        <f t="shared" si="12"/>
        <v>7.3573923696449495E-2</v>
      </c>
      <c r="BG61" s="265">
        <f t="shared" si="12"/>
        <v>7.3573923696449495E-2</v>
      </c>
      <c r="BH61" s="265">
        <f t="shared" si="12"/>
        <v>7.3573923696449495E-2</v>
      </c>
      <c r="BI61" s="265">
        <f>(1-BI48)/SUM(BI48*187.69*EXP(-6.522*BI48),(1-BI48))</f>
        <v>7.3573923696449495E-2</v>
      </c>
      <c r="BJ61" s="265">
        <f>(1-BJ48)/SUM(BJ48*187.69*EXP(-6.522*BJ48),(1-BJ48))</f>
        <v>7.3573923696449495E-2</v>
      </c>
      <c r="BK61" s="265">
        <f>(1-BK48)/SUM(BK48*187.69*EXP(-6.522*BK48),(1-BK48))</f>
        <v>7.3573923696449495E-2</v>
      </c>
      <c r="BL61" s="265">
        <f>(1-BL48)/SUM(BL48*187.69*EXP(-6.522*BL48),(1-BL48))</f>
        <v>7.3573923696449495E-2</v>
      </c>
      <c r="BM61" s="265">
        <f>(1-BM48)/SUM(BM48*187.69*EXP(-6.522*BM48),(1-BM48))</f>
        <v>7.3573923696449495E-2</v>
      </c>
    </row>
    <row r="62" spans="3:65">
      <c r="C62" s="239"/>
    </row>
    <row r="63" spans="3:65">
      <c r="C63" s="239" t="s">
        <v>562</v>
      </c>
      <c r="G63" t="s">
        <v>183</v>
      </c>
      <c r="N63" s="170">
        <f>IFERROR(N53/N60*N61,0)</f>
        <v>0</v>
      </c>
      <c r="O63" s="170">
        <f t="shared" ref="O63:BH63" si="13">IFERROR(O53/O60*O61,0)</f>
        <v>0</v>
      </c>
      <c r="P63" s="170">
        <f t="shared" si="13"/>
        <v>0</v>
      </c>
      <c r="Q63" s="170">
        <f t="shared" si="13"/>
        <v>0</v>
      </c>
      <c r="R63" s="170">
        <f t="shared" si="13"/>
        <v>496932541.39591944</v>
      </c>
      <c r="S63" s="170">
        <f t="shared" si="13"/>
        <v>627399959.99059832</v>
      </c>
      <c r="T63" s="170">
        <f t="shared" si="13"/>
        <v>848051918.4136622</v>
      </c>
      <c r="U63" s="170">
        <f t="shared" si="13"/>
        <v>1169207272.8535872</v>
      </c>
      <c r="V63" s="170">
        <f t="shared" si="13"/>
        <v>1612626876.1563516</v>
      </c>
      <c r="W63" s="170">
        <f t="shared" si="13"/>
        <v>1824020381.415308</v>
      </c>
      <c r="X63" s="170">
        <f t="shared" si="13"/>
        <v>1806931428.8905272</v>
      </c>
      <c r="Y63" s="170">
        <f t="shared" si="13"/>
        <v>1896180494.1235421</v>
      </c>
      <c r="Z63" s="170">
        <f t="shared" si="13"/>
        <v>2012408690.0074177</v>
      </c>
      <c r="AA63" s="170">
        <f t="shared" si="13"/>
        <v>2118392134.6368744</v>
      </c>
      <c r="AB63" s="170">
        <f t="shared" si="13"/>
        <v>2223504648.5559659</v>
      </c>
      <c r="AC63" s="170">
        <f t="shared" si="13"/>
        <v>2327775365.2954006</v>
      </c>
      <c r="AD63" s="170">
        <f t="shared" si="13"/>
        <v>2431312376.0463686</v>
      </c>
      <c r="AE63" s="170">
        <f t="shared" si="13"/>
        <v>2534221351.5820603</v>
      </c>
      <c r="AF63" s="170">
        <f t="shared" si="13"/>
        <v>2636533951.5162992</v>
      </c>
      <c r="AG63" s="170">
        <f t="shared" si="13"/>
        <v>2685306094.1725192</v>
      </c>
      <c r="AH63" s="170">
        <f t="shared" si="13"/>
        <v>2706831044.3546152</v>
      </c>
      <c r="AI63" s="170">
        <f t="shared" si="13"/>
        <v>2727860864.1737771</v>
      </c>
      <c r="AJ63" s="170">
        <f t="shared" si="13"/>
        <v>2748383982.9289799</v>
      </c>
      <c r="AK63" s="170">
        <f t="shared" si="13"/>
        <v>2768395276.8316255</v>
      </c>
      <c r="AL63" s="170">
        <f t="shared" si="13"/>
        <v>2787876971.8992147</v>
      </c>
      <c r="AM63" s="170">
        <f t="shared" si="13"/>
        <v>2806815400.4011698</v>
      </c>
      <c r="AN63" s="170">
        <f t="shared" si="13"/>
        <v>2825243722.8277287</v>
      </c>
      <c r="AO63" s="170">
        <f t="shared" si="13"/>
        <v>2843198085.276123</v>
      </c>
      <c r="AP63" s="170">
        <f t="shared" si="13"/>
        <v>2860669909.3524208</v>
      </c>
      <c r="AQ63" s="170">
        <f t="shared" si="13"/>
        <v>2877642506.8525119</v>
      </c>
      <c r="AR63" s="170">
        <f t="shared" si="13"/>
        <v>2894110873.6604881</v>
      </c>
      <c r="AS63" s="170">
        <f t="shared" si="13"/>
        <v>2910072971.8293352</v>
      </c>
      <c r="AT63" s="170">
        <f t="shared" si="13"/>
        <v>2925527018.2636113</v>
      </c>
      <c r="AU63" s="170">
        <f t="shared" si="13"/>
        <v>2940469760.8220205</v>
      </c>
      <c r="AV63" s="170">
        <f t="shared" si="13"/>
        <v>2954898611.1134663</v>
      </c>
      <c r="AW63" s="170">
        <f t="shared" si="13"/>
        <v>2968814389.6493435</v>
      </c>
      <c r="AX63" s="170">
        <f t="shared" si="13"/>
        <v>2982220515.4433365</v>
      </c>
      <c r="AY63" s="170">
        <f t="shared" si="13"/>
        <v>2995119407.1308422</v>
      </c>
      <c r="AZ63" s="170">
        <f t="shared" si="13"/>
        <v>3007511964.4952254</v>
      </c>
      <c r="BA63" s="170">
        <f t="shared" si="13"/>
        <v>3019399781.1148682</v>
      </c>
      <c r="BB63" s="170">
        <f t="shared" si="13"/>
        <v>3030787098.4771109</v>
      </c>
      <c r="BC63" s="170">
        <f t="shared" si="13"/>
        <v>3041680766.9245119</v>
      </c>
      <c r="BD63" s="170">
        <f t="shared" si="13"/>
        <v>3052087647.066896</v>
      </c>
      <c r="BE63" s="170">
        <f t="shared" si="13"/>
        <v>3062013553.9864306</v>
      </c>
      <c r="BF63" s="170">
        <f t="shared" si="13"/>
        <v>3071232629.7513638</v>
      </c>
      <c r="BG63" s="170">
        <f t="shared" si="13"/>
        <v>3077621673.0143561</v>
      </c>
      <c r="BH63" s="170">
        <f t="shared" si="13"/>
        <v>3081651057.6954908</v>
      </c>
      <c r="BI63" s="170">
        <f>IFERROR(BI53/BI60*BI61,0)</f>
        <v>3085685717.8596568</v>
      </c>
      <c r="BJ63" s="170">
        <f>IFERROR(BJ53/BJ60*BJ61,0)</f>
        <v>3089725660.4137931</v>
      </c>
      <c r="BK63" s="170">
        <f>IFERROR(BK53/BK60*BK61,0)</f>
        <v>3093770892.2738848</v>
      </c>
      <c r="BL63" s="170">
        <f>IFERROR(BL53/BL60*BL61,0)</f>
        <v>3097821420.3649697</v>
      </c>
      <c r="BM63" s="170">
        <f>IFERROR(BM53/BM60*BM61,0)</f>
        <v>3101877251.621151</v>
      </c>
    </row>
    <row r="64" spans="3:65">
      <c r="C64" s="239" t="s">
        <v>433</v>
      </c>
      <c r="G64" t="s">
        <v>183</v>
      </c>
      <c r="N64" s="198">
        <f t="shared" ref="N64:AS64" si="14">IFERROR(N$63*N17/SUM(N$17:N$19),0)</f>
        <v>0</v>
      </c>
      <c r="O64" s="198">
        <f t="shared" si="14"/>
        <v>0</v>
      </c>
      <c r="P64" s="198">
        <f t="shared" si="14"/>
        <v>0</v>
      </c>
      <c r="Q64" s="198">
        <f t="shared" si="14"/>
        <v>0</v>
      </c>
      <c r="R64" s="198">
        <f t="shared" si="14"/>
        <v>403078494.0997389</v>
      </c>
      <c r="S64" s="198">
        <f t="shared" si="14"/>
        <v>452595982.24808121</v>
      </c>
      <c r="T64" s="198">
        <f t="shared" si="14"/>
        <v>605782633.33448434</v>
      </c>
      <c r="U64" s="198">
        <f t="shared" si="14"/>
        <v>764812329.73770893</v>
      </c>
      <c r="V64" s="198">
        <f t="shared" si="14"/>
        <v>951590017.59129286</v>
      </c>
      <c r="W64" s="198">
        <f t="shared" si="14"/>
        <v>1100825565.81634</v>
      </c>
      <c r="X64" s="198">
        <f t="shared" si="14"/>
        <v>1127636899.8101599</v>
      </c>
      <c r="Y64" s="198">
        <f t="shared" si="14"/>
        <v>1181590011.7185698</v>
      </c>
      <c r="Z64" s="198">
        <f t="shared" si="14"/>
        <v>1249990971.2235391</v>
      </c>
      <c r="AA64" s="198">
        <f t="shared" si="14"/>
        <v>1309846725.4546545</v>
      </c>
      <c r="AB64" s="198">
        <f t="shared" si="14"/>
        <v>1365940239.0354571</v>
      </c>
      <c r="AC64" s="198">
        <f t="shared" si="14"/>
        <v>1417637311.8459136</v>
      </c>
      <c r="AD64" s="198">
        <f t="shared" si="14"/>
        <v>1464321993.1669595</v>
      </c>
      <c r="AE64" s="198">
        <f t="shared" si="14"/>
        <v>1505370290.0687099</v>
      </c>
      <c r="AF64" s="198">
        <f t="shared" si="14"/>
        <v>1540151818.4346726</v>
      </c>
      <c r="AG64" s="198">
        <f t="shared" si="14"/>
        <v>1567128036.6588717</v>
      </c>
      <c r="AH64" s="198">
        <f t="shared" si="14"/>
        <v>1580286119.195663</v>
      </c>
      <c r="AI64" s="198">
        <f t="shared" si="14"/>
        <v>1593137985.8623261</v>
      </c>
      <c r="AJ64" s="198">
        <f t="shared" si="14"/>
        <v>1605654677.0765696</v>
      </c>
      <c r="AK64" s="198">
        <f t="shared" si="14"/>
        <v>1617833304.6538234</v>
      </c>
      <c r="AL64" s="198">
        <f t="shared" si="14"/>
        <v>1629680167.9723158</v>
      </c>
      <c r="AM64" s="198">
        <f t="shared" si="14"/>
        <v>1641217959.103168</v>
      </c>
      <c r="AN64" s="198">
        <f t="shared" si="14"/>
        <v>1652474053.2357213</v>
      </c>
      <c r="AO64" s="198">
        <f t="shared" si="14"/>
        <v>1663432826.0723248</v>
      </c>
      <c r="AP64" s="198">
        <f t="shared" si="14"/>
        <v>1674069327.8377419</v>
      </c>
      <c r="AQ64" s="198">
        <f t="shared" si="14"/>
        <v>1684383936.6035056</v>
      </c>
      <c r="AR64" s="198">
        <f t="shared" si="14"/>
        <v>1694380935.1211238</v>
      </c>
      <c r="AS64" s="198">
        <f t="shared" si="14"/>
        <v>1704055950.5014403</v>
      </c>
      <c r="AT64" s="198">
        <f t="shared" ref="AT64:BH64" si="15">IFERROR(AT$63*AT17/SUM(AT$17:AT$19),0)</f>
        <v>1713400503.342797</v>
      </c>
      <c r="AU64" s="198">
        <f t="shared" si="15"/>
        <v>1722411793.9657426</v>
      </c>
      <c r="AV64" s="198">
        <f t="shared" si="15"/>
        <v>1731093529.602577</v>
      </c>
      <c r="AW64" s="198">
        <f t="shared" si="15"/>
        <v>1739449693.9447472</v>
      </c>
      <c r="AX64" s="198">
        <f t="shared" si="15"/>
        <v>1747477675.5385406</v>
      </c>
      <c r="AY64" s="198">
        <f t="shared" si="15"/>
        <v>1755171307.7247024</v>
      </c>
      <c r="AZ64" s="198">
        <f t="shared" si="15"/>
        <v>1762529215.1712101</v>
      </c>
      <c r="BA64" s="198">
        <f t="shared" si="15"/>
        <v>1769556035.3870196</v>
      </c>
      <c r="BB64" s="198">
        <f t="shared" si="15"/>
        <v>1776257281.1461918</v>
      </c>
      <c r="BC64" s="198">
        <f t="shared" si="15"/>
        <v>1782633616.052341</v>
      </c>
      <c r="BD64" s="198">
        <f t="shared" si="15"/>
        <v>1788682982.9470048</v>
      </c>
      <c r="BE64" s="198">
        <f t="shared" si="15"/>
        <v>1794407195.3235328</v>
      </c>
      <c r="BF64" s="198">
        <f t="shared" si="15"/>
        <v>1799695489.0099888</v>
      </c>
      <c r="BG64" s="198">
        <f t="shared" si="15"/>
        <v>1803358371.3589382</v>
      </c>
      <c r="BH64" s="198">
        <f t="shared" si="15"/>
        <v>1805671951.0290675</v>
      </c>
      <c r="BI64" s="198">
        <f t="shared" ref="BI64:BM66" si="16">IFERROR(BI$63*BI17/SUM(BI$17:BI$19),0)</f>
        <v>1807988548.9067285</v>
      </c>
      <c r="BJ64" s="198">
        <f t="shared" si="16"/>
        <v>1810308169.0509739</v>
      </c>
      <c r="BK64" s="198">
        <f t="shared" si="16"/>
        <v>1812630815.5263026</v>
      </c>
      <c r="BL64" s="198">
        <f t="shared" si="16"/>
        <v>1814956492.4026561</v>
      </c>
      <c r="BM64" s="198">
        <f t="shared" si="16"/>
        <v>1817285203.7554307</v>
      </c>
    </row>
    <row r="65" spans="2:66">
      <c r="C65" s="239" t="s">
        <v>434</v>
      </c>
      <c r="G65" t="s">
        <v>183</v>
      </c>
      <c r="N65" s="198">
        <f t="shared" ref="N65:AS65" si="17">IFERROR(N$63*N18/SUM(N$17:N$19),0)</f>
        <v>0</v>
      </c>
      <c r="O65" s="198">
        <f t="shared" si="17"/>
        <v>0</v>
      </c>
      <c r="P65" s="198">
        <f t="shared" si="17"/>
        <v>0</v>
      </c>
      <c r="Q65" s="198">
        <f t="shared" si="17"/>
        <v>0</v>
      </c>
      <c r="R65" s="198">
        <f t="shared" si="17"/>
        <v>78700514.82228826</v>
      </c>
      <c r="S65" s="198">
        <f t="shared" si="17"/>
        <v>155086383.20863509</v>
      </c>
      <c r="T65" s="198">
        <f t="shared" si="17"/>
        <v>213819496.34125149</v>
      </c>
      <c r="U65" s="198">
        <f t="shared" si="17"/>
        <v>354741298.71122146</v>
      </c>
      <c r="V65" s="198">
        <f t="shared" si="17"/>
        <v>558384146.92922163</v>
      </c>
      <c r="W65" s="198">
        <f t="shared" si="17"/>
        <v>597701963.51971602</v>
      </c>
      <c r="X65" s="198">
        <f t="shared" si="17"/>
        <v>568024783.5639447</v>
      </c>
      <c r="Y65" s="198">
        <f t="shared" si="17"/>
        <v>609512331.49072576</v>
      </c>
      <c r="Z65" s="198">
        <f t="shared" si="17"/>
        <v>664367553.44042516</v>
      </c>
      <c r="AA65" s="198">
        <f t="shared" si="17"/>
        <v>718531053.92225718</v>
      </c>
      <c r="AB65" s="198">
        <f t="shared" si="17"/>
        <v>776176633.43815029</v>
      </c>
      <c r="AC65" s="198">
        <f t="shared" si="17"/>
        <v>837684282.67196238</v>
      </c>
      <c r="AD65" s="198">
        <f t="shared" si="17"/>
        <v>903503266.66653156</v>
      </c>
      <c r="AE65" s="198">
        <f t="shared" si="17"/>
        <v>974112865.38570178</v>
      </c>
      <c r="AF65" s="198">
        <f t="shared" si="17"/>
        <v>1049961774.4169722</v>
      </c>
      <c r="AG65" s="198">
        <f t="shared" si="17"/>
        <v>1071658970.9796978</v>
      </c>
      <c r="AH65" s="198">
        <f t="shared" si="17"/>
        <v>1080035060.368803</v>
      </c>
      <c r="AI65" s="198">
        <f t="shared" si="17"/>
        <v>1088221743.0577903</v>
      </c>
      <c r="AJ65" s="198">
        <f t="shared" si="17"/>
        <v>1096235528.0269537</v>
      </c>
      <c r="AK65" s="198">
        <f t="shared" si="17"/>
        <v>1104074220.5960708</v>
      </c>
      <c r="AL65" s="198">
        <f t="shared" si="17"/>
        <v>1111714459.7935314</v>
      </c>
      <c r="AM65" s="198">
        <f t="shared" si="17"/>
        <v>1119121133.6184297</v>
      </c>
      <c r="AN65" s="198">
        <f t="shared" si="17"/>
        <v>1126300313.1459439</v>
      </c>
      <c r="AO65" s="198">
        <f t="shared" si="17"/>
        <v>1133302283.8030319</v>
      </c>
      <c r="AP65" s="198">
        <f t="shared" si="17"/>
        <v>1140142655.5014923</v>
      </c>
      <c r="AQ65" s="198">
        <f t="shared" si="17"/>
        <v>1146804793.1993399</v>
      </c>
      <c r="AR65" s="198">
        <f t="shared" si="17"/>
        <v>1153279709.6767552</v>
      </c>
      <c r="AS65" s="198">
        <f t="shared" si="17"/>
        <v>1159569630.2555625</v>
      </c>
      <c r="AT65" s="198">
        <f t="shared" ref="AT65:BH65" si="18">IFERROR(AT$63*AT18/SUM(AT$17:AT$19),0)</f>
        <v>1165680980.0327923</v>
      </c>
      <c r="AU65" s="198">
        <f t="shared" si="18"/>
        <v>1171613290.2023644</v>
      </c>
      <c r="AV65" s="198">
        <f t="shared" si="18"/>
        <v>1177360479.9196346</v>
      </c>
      <c r="AW65" s="198">
        <f t="shared" si="18"/>
        <v>1182919528.8854132</v>
      </c>
      <c r="AX65" s="198">
        <f t="shared" si="18"/>
        <v>1188296300.314297</v>
      </c>
      <c r="AY65" s="198">
        <f t="shared" si="18"/>
        <v>1193499103.7584398</v>
      </c>
      <c r="AZ65" s="198">
        <f t="shared" si="18"/>
        <v>1198530155.0454595</v>
      </c>
      <c r="BA65" s="198">
        <f t="shared" si="18"/>
        <v>1203386558.7991381</v>
      </c>
      <c r="BB65" s="198">
        <f t="shared" si="18"/>
        <v>1208067162.4848742</v>
      </c>
      <c r="BC65" s="198">
        <f t="shared" si="18"/>
        <v>1212578032.1612537</v>
      </c>
      <c r="BD65" s="198">
        <f t="shared" si="18"/>
        <v>1216927865.4188988</v>
      </c>
      <c r="BE65" s="198">
        <f t="shared" si="18"/>
        <v>1221120610.5603368</v>
      </c>
      <c r="BF65" s="198">
        <f t="shared" si="18"/>
        <v>1225042095.8774908</v>
      </c>
      <c r="BG65" s="198">
        <f t="shared" si="18"/>
        <v>1227761771.1835642</v>
      </c>
      <c r="BH65" s="198">
        <f t="shared" si="18"/>
        <v>1229473627.0085311</v>
      </c>
      <c r="BI65" s="198">
        <f t="shared" si="16"/>
        <v>1231187744.5014834</v>
      </c>
      <c r="BJ65" s="198">
        <f t="shared" si="16"/>
        <v>1232904126.5098596</v>
      </c>
      <c r="BK65" s="198">
        <f t="shared" si="16"/>
        <v>1234622775.8846929</v>
      </c>
      <c r="BL65" s="198">
        <f t="shared" si="16"/>
        <v>1236343695.480618</v>
      </c>
      <c r="BM65" s="198">
        <f t="shared" si="16"/>
        <v>1238066888.1558733</v>
      </c>
    </row>
    <row r="66" spans="2:66">
      <c r="C66" s="239" t="s">
        <v>435</v>
      </c>
      <c r="G66" t="s">
        <v>183</v>
      </c>
      <c r="N66" s="198">
        <f>IFERROR(N$63*N19/SUM(N$17:N$19),0)</f>
        <v>0</v>
      </c>
      <c r="O66" s="198">
        <f t="shared" ref="O66:BH66" si="19">IFERROR(O$63*O19/SUM(O$17:O$19),0)</f>
        <v>0</v>
      </c>
      <c r="P66" s="198">
        <f t="shared" si="19"/>
        <v>0</v>
      </c>
      <c r="Q66" s="198">
        <f t="shared" si="19"/>
        <v>0</v>
      </c>
      <c r="R66" s="198">
        <f t="shared" si="19"/>
        <v>15153532.473892262</v>
      </c>
      <c r="S66" s="198">
        <f t="shared" si="19"/>
        <v>19717594.533882007</v>
      </c>
      <c r="T66" s="198">
        <f t="shared" si="19"/>
        <v>28449788.737926234</v>
      </c>
      <c r="U66" s="198">
        <f t="shared" si="19"/>
        <v>49653644.404656671</v>
      </c>
      <c r="V66" s="198">
        <f t="shared" si="19"/>
        <v>102652711.63583712</v>
      </c>
      <c r="W66" s="198">
        <f t="shared" si="19"/>
        <v>125492852.07925211</v>
      </c>
      <c r="X66" s="198">
        <f t="shared" si="19"/>
        <v>111269745.51642285</v>
      </c>
      <c r="Y66" s="198">
        <f t="shared" si="19"/>
        <v>105078150.9142464</v>
      </c>
      <c r="Z66" s="198">
        <f t="shared" si="19"/>
        <v>98050165.343453467</v>
      </c>
      <c r="AA66" s="198">
        <f t="shared" si="19"/>
        <v>90014355.259962708</v>
      </c>
      <c r="AB66" s="198">
        <f t="shared" si="19"/>
        <v>81387776.082358405</v>
      </c>
      <c r="AC66" s="198">
        <f t="shared" si="19"/>
        <v>72453770.777524114</v>
      </c>
      <c r="AD66" s="198">
        <f t="shared" si="19"/>
        <v>63487116.212877303</v>
      </c>
      <c r="AE66" s="198">
        <f t="shared" si="19"/>
        <v>54738196.127648547</v>
      </c>
      <c r="AF66" s="198">
        <f t="shared" si="19"/>
        <v>46420358.664654732</v>
      </c>
      <c r="AG66" s="198">
        <f t="shared" si="19"/>
        <v>46519086.533949845</v>
      </c>
      <c r="AH66" s="198">
        <f t="shared" si="19"/>
        <v>46509864.790149532</v>
      </c>
      <c r="AI66" s="198">
        <f t="shared" si="19"/>
        <v>46501135.253660493</v>
      </c>
      <c r="AJ66" s="198">
        <f t="shared" si="19"/>
        <v>46493777.825456753</v>
      </c>
      <c r="AK66" s="198">
        <f t="shared" si="19"/>
        <v>46487751.581731722</v>
      </c>
      <c r="AL66" s="198">
        <f t="shared" si="19"/>
        <v>46482344.133367889</v>
      </c>
      <c r="AM66" s="198">
        <f t="shared" si="19"/>
        <v>46476307.679572262</v>
      </c>
      <c r="AN66" s="198">
        <f t="shared" si="19"/>
        <v>46469356.446063519</v>
      </c>
      <c r="AO66" s="198">
        <f t="shared" si="19"/>
        <v>46462975.40076635</v>
      </c>
      <c r="AP66" s="198">
        <f t="shared" si="19"/>
        <v>46457926.013186902</v>
      </c>
      <c r="AQ66" s="198">
        <f t="shared" si="19"/>
        <v>46453777.049666397</v>
      </c>
      <c r="AR66" s="198">
        <f t="shared" si="19"/>
        <v>46450228.862609006</v>
      </c>
      <c r="AS66" s="198">
        <f t="shared" si="19"/>
        <v>46447391.072332181</v>
      </c>
      <c r="AT66" s="198">
        <f t="shared" si="19"/>
        <v>46445534.888022333</v>
      </c>
      <c r="AU66" s="198">
        <f t="shared" si="19"/>
        <v>46444676.65391349</v>
      </c>
      <c r="AV66" s="198">
        <f t="shared" si="19"/>
        <v>46444601.591254488</v>
      </c>
      <c r="AW66" s="198">
        <f t="shared" si="19"/>
        <v>46445166.81918329</v>
      </c>
      <c r="AX66" s="198">
        <f t="shared" si="19"/>
        <v>46446539.590499103</v>
      </c>
      <c r="AY66" s="198">
        <f t="shared" si="19"/>
        <v>46448995.647700317</v>
      </c>
      <c r="AZ66" s="198">
        <f t="shared" si="19"/>
        <v>46452594.278556153</v>
      </c>
      <c r="BA66" s="198">
        <f t="shared" si="19"/>
        <v>46457186.928710513</v>
      </c>
      <c r="BB66" s="198">
        <f t="shared" si="19"/>
        <v>46462654.846044675</v>
      </c>
      <c r="BC66" s="198">
        <f t="shared" si="19"/>
        <v>46469118.710917339</v>
      </c>
      <c r="BD66" s="198">
        <f t="shared" si="19"/>
        <v>46476798.700992502</v>
      </c>
      <c r="BE66" s="198">
        <f t="shared" si="19"/>
        <v>46485748.102561168</v>
      </c>
      <c r="BF66" s="198">
        <f t="shared" si="19"/>
        <v>46495044.863884255</v>
      </c>
      <c r="BG66" s="198">
        <f t="shared" si="19"/>
        <v>46501530.471854106</v>
      </c>
      <c r="BH66" s="198">
        <f t="shared" si="19"/>
        <v>46505479.657892369</v>
      </c>
      <c r="BI66" s="198">
        <f t="shared" si="16"/>
        <v>46509424.4514452</v>
      </c>
      <c r="BJ66" s="198">
        <f t="shared" si="16"/>
        <v>46513364.852959603</v>
      </c>
      <c r="BK66" s="198">
        <f t="shared" si="16"/>
        <v>46517300.86288958</v>
      </c>
      <c r="BL66" s="198">
        <f t="shared" si="16"/>
        <v>46521232.481696062</v>
      </c>
      <c r="BM66" s="198">
        <f t="shared" si="16"/>
        <v>46525159.709846929</v>
      </c>
    </row>
    <row r="67" spans="2:66">
      <c r="C67" s="239"/>
      <c r="N67" s="188" t="b">
        <f>ROUND(N63,0)=ROUND(SUM(N64:N66),0)</f>
        <v>1</v>
      </c>
      <c r="O67" s="188" t="b">
        <f t="shared" ref="O67:BH67" si="20">ROUND(O63,0)=ROUND(SUM(O64:O66),0)</f>
        <v>1</v>
      </c>
      <c r="P67" s="188" t="b">
        <f t="shared" si="20"/>
        <v>1</v>
      </c>
      <c r="Q67" s="188" t="b">
        <f t="shared" si="20"/>
        <v>1</v>
      </c>
      <c r="R67" s="188" t="b">
        <f t="shared" si="20"/>
        <v>1</v>
      </c>
      <c r="S67" s="188" t="b">
        <f t="shared" si="20"/>
        <v>1</v>
      </c>
      <c r="T67" s="188" t="b">
        <f t="shared" si="20"/>
        <v>1</v>
      </c>
      <c r="U67" s="188" t="b">
        <f t="shared" si="20"/>
        <v>1</v>
      </c>
      <c r="V67" s="188" t="b">
        <f t="shared" si="20"/>
        <v>1</v>
      </c>
      <c r="W67" s="188" t="b">
        <f t="shared" si="20"/>
        <v>1</v>
      </c>
      <c r="X67" s="188" t="b">
        <f t="shared" si="20"/>
        <v>1</v>
      </c>
      <c r="Y67" s="188" t="b">
        <f t="shared" si="20"/>
        <v>1</v>
      </c>
      <c r="Z67" s="188" t="b">
        <f t="shared" si="20"/>
        <v>1</v>
      </c>
      <c r="AA67" s="188" t="b">
        <f t="shared" si="20"/>
        <v>1</v>
      </c>
      <c r="AB67" s="188" t="b">
        <f t="shared" si="20"/>
        <v>1</v>
      </c>
      <c r="AC67" s="188" t="b">
        <f t="shared" si="20"/>
        <v>1</v>
      </c>
      <c r="AD67" s="188" t="b">
        <f t="shared" si="20"/>
        <v>1</v>
      </c>
      <c r="AE67" s="188" t="b">
        <f t="shared" si="20"/>
        <v>1</v>
      </c>
      <c r="AF67" s="188" t="b">
        <f t="shared" si="20"/>
        <v>1</v>
      </c>
      <c r="AG67" s="188" t="b">
        <f t="shared" si="20"/>
        <v>1</v>
      </c>
      <c r="AH67" s="188" t="b">
        <f t="shared" si="20"/>
        <v>1</v>
      </c>
      <c r="AI67" s="188" t="b">
        <f t="shared" si="20"/>
        <v>1</v>
      </c>
      <c r="AJ67" s="188" t="b">
        <f t="shared" si="20"/>
        <v>1</v>
      </c>
      <c r="AK67" s="188" t="b">
        <f t="shared" si="20"/>
        <v>1</v>
      </c>
      <c r="AL67" s="188" t="b">
        <f t="shared" si="20"/>
        <v>1</v>
      </c>
      <c r="AM67" s="188" t="b">
        <f t="shared" si="20"/>
        <v>1</v>
      </c>
      <c r="AN67" s="188" t="b">
        <f t="shared" si="20"/>
        <v>1</v>
      </c>
      <c r="AO67" s="188" t="b">
        <f t="shared" si="20"/>
        <v>1</v>
      </c>
      <c r="AP67" s="188" t="b">
        <f t="shared" si="20"/>
        <v>1</v>
      </c>
      <c r="AQ67" s="188" t="b">
        <f t="shared" si="20"/>
        <v>1</v>
      </c>
      <c r="AR67" s="188" t="b">
        <f t="shared" si="20"/>
        <v>1</v>
      </c>
      <c r="AS67" s="188" t="b">
        <f t="shared" si="20"/>
        <v>1</v>
      </c>
      <c r="AT67" s="188" t="b">
        <f t="shared" si="20"/>
        <v>1</v>
      </c>
      <c r="AU67" s="188" t="b">
        <f t="shared" si="20"/>
        <v>1</v>
      </c>
      <c r="AV67" s="188" t="b">
        <f t="shared" si="20"/>
        <v>1</v>
      </c>
      <c r="AW67" s="188" t="b">
        <f t="shared" si="20"/>
        <v>1</v>
      </c>
      <c r="AX67" s="188" t="b">
        <f t="shared" si="20"/>
        <v>1</v>
      </c>
      <c r="AY67" s="188" t="b">
        <f t="shared" si="20"/>
        <v>1</v>
      </c>
      <c r="AZ67" s="188" t="b">
        <f t="shared" si="20"/>
        <v>1</v>
      </c>
      <c r="BA67" s="188" t="b">
        <f t="shared" si="20"/>
        <v>1</v>
      </c>
      <c r="BB67" s="188" t="b">
        <f t="shared" si="20"/>
        <v>1</v>
      </c>
      <c r="BC67" s="188" t="b">
        <f t="shared" si="20"/>
        <v>1</v>
      </c>
      <c r="BD67" s="188" t="b">
        <f t="shared" si="20"/>
        <v>1</v>
      </c>
      <c r="BE67" s="188" t="b">
        <f t="shared" si="20"/>
        <v>1</v>
      </c>
      <c r="BF67" s="188" t="b">
        <f t="shared" si="20"/>
        <v>1</v>
      </c>
      <c r="BG67" s="188" t="b">
        <f t="shared" si="20"/>
        <v>1</v>
      </c>
      <c r="BH67" s="188" t="b">
        <f t="shared" si="20"/>
        <v>1</v>
      </c>
      <c r="BI67" s="188" t="b">
        <f>ROUND(BI63,0)=ROUND(SUM(BI64:BI66),0)</f>
        <v>1</v>
      </c>
      <c r="BJ67" s="188" t="b">
        <f>ROUND(BJ63,0)=ROUND(SUM(BJ64:BJ66),0)</f>
        <v>1</v>
      </c>
      <c r="BK67" s="188" t="b">
        <f>ROUND(BK63,0)=ROUND(SUM(BK64:BK66),0)</f>
        <v>1</v>
      </c>
      <c r="BL67" s="188" t="b">
        <f>ROUND(BL63,0)=ROUND(SUM(BL64:BL66),0)</f>
        <v>1</v>
      </c>
      <c r="BM67" s="188" t="b">
        <f>ROUND(BM63,0)=ROUND(SUM(BM64:BM66),0)</f>
        <v>1</v>
      </c>
    </row>
    <row r="68" spans="2:66" ht="15.75">
      <c r="B68" s="17" t="s">
        <v>392</v>
      </c>
    </row>
    <row r="69" spans="2:66">
      <c r="F69" s="53" t="s">
        <v>375</v>
      </c>
      <c r="G69" s="53" t="s">
        <v>85</v>
      </c>
      <c r="N69" s="111">
        <f t="shared" ref="N69:BH69" si="21">N9*N48</f>
        <v>0</v>
      </c>
      <c r="O69" s="111">
        <f t="shared" si="21"/>
        <v>0</v>
      </c>
      <c r="P69" s="111">
        <f t="shared" si="21"/>
        <v>0</v>
      </c>
      <c r="Q69" s="111">
        <f t="shared" si="21"/>
        <v>0</v>
      </c>
      <c r="R69" s="111">
        <f t="shared" si="21"/>
        <v>2536114.2239999995</v>
      </c>
      <c r="S69" s="111">
        <f t="shared" si="21"/>
        <v>5585416.2879999969</v>
      </c>
      <c r="T69" s="111">
        <f t="shared" si="21"/>
        <v>8925228.1919999979</v>
      </c>
      <c r="U69" s="111">
        <f t="shared" si="21"/>
        <v>12499788.287999997</v>
      </c>
      <c r="V69" s="111">
        <f t="shared" si="21"/>
        <v>16458533.039999997</v>
      </c>
      <c r="W69" s="111">
        <f t="shared" si="21"/>
        <v>16930392.943871472</v>
      </c>
      <c r="X69" s="111">
        <f t="shared" si="21"/>
        <v>17145349.823871471</v>
      </c>
      <c r="Y69" s="111">
        <f t="shared" si="21"/>
        <v>17639415.15365218</v>
      </c>
      <c r="Z69" s="111">
        <f t="shared" si="21"/>
        <v>18443980.262494694</v>
      </c>
      <c r="AA69" s="111">
        <f t="shared" si="21"/>
        <v>19223100.932676766</v>
      </c>
      <c r="AB69" s="111">
        <f t="shared" si="21"/>
        <v>19977160.5052034</v>
      </c>
      <c r="AC69" s="111">
        <f t="shared" si="21"/>
        <v>20706915.496590909</v>
      </c>
      <c r="AD69" s="111">
        <f t="shared" si="21"/>
        <v>21413799.42071557</v>
      </c>
      <c r="AE69" s="111">
        <f t="shared" si="21"/>
        <v>22099179.094997097</v>
      </c>
      <c r="AF69" s="111">
        <f t="shared" si="21"/>
        <v>22763738.622905016</v>
      </c>
      <c r="AG69" s="111">
        <f t="shared" si="21"/>
        <v>23184835.535716139</v>
      </c>
      <c r="AH69" s="111">
        <f t="shared" si="21"/>
        <v>23370681.175797686</v>
      </c>
      <c r="AI69" s="111">
        <f t="shared" si="21"/>
        <v>23552251.878262896</v>
      </c>
      <c r="AJ69" s="111">
        <f t="shared" si="21"/>
        <v>23729447.74209829</v>
      </c>
      <c r="AK69" s="111">
        <f t="shared" si="21"/>
        <v>23902224.528698735</v>
      </c>
      <c r="AL69" s="111">
        <f t="shared" si="21"/>
        <v>24070428.778143238</v>
      </c>
      <c r="AM69" s="111">
        <f t="shared" si="21"/>
        <v>24233942.483741131</v>
      </c>
      <c r="AN69" s="111">
        <f t="shared" si="21"/>
        <v>24393051.951963812</v>
      </c>
      <c r="AO69" s="111">
        <f t="shared" si="21"/>
        <v>24548069.266905308</v>
      </c>
      <c r="AP69" s="111">
        <f t="shared" si="21"/>
        <v>24698920.363023181</v>
      </c>
      <c r="AQ69" s="111">
        <f t="shared" si="21"/>
        <v>24845461.154967714</v>
      </c>
      <c r="AR69" s="111">
        <f t="shared" si="21"/>
        <v>24987648.437383443</v>
      </c>
      <c r="AS69" s="111">
        <f t="shared" si="21"/>
        <v>25125464.614709664</v>
      </c>
      <c r="AT69" s="111">
        <f t="shared" si="21"/>
        <v>25258894.291764941</v>
      </c>
      <c r="AU69" s="111">
        <f t="shared" si="21"/>
        <v>25387909.389679141</v>
      </c>
      <c r="AV69" s="111">
        <f t="shared" si="21"/>
        <v>25512487.560377307</v>
      </c>
      <c r="AW69" s="111">
        <f t="shared" si="21"/>
        <v>25632635.888125096</v>
      </c>
      <c r="AX69" s="111">
        <f t="shared" si="21"/>
        <v>25748383.892562777</v>
      </c>
      <c r="AY69" s="111">
        <f t="shared" si="21"/>
        <v>25859752.456100784</v>
      </c>
      <c r="AZ69" s="111">
        <f t="shared" si="21"/>
        <v>25966749.34743607</v>
      </c>
      <c r="BA69" s="111">
        <f t="shared" si="21"/>
        <v>26069388.325466659</v>
      </c>
      <c r="BB69" s="111">
        <f t="shared" si="21"/>
        <v>26167706.01104058</v>
      </c>
      <c r="BC69" s="111">
        <f t="shared" si="21"/>
        <v>26261761.549767334</v>
      </c>
      <c r="BD69" s="111">
        <f t="shared" si="21"/>
        <v>26351614.175903589</v>
      </c>
      <c r="BE69" s="111">
        <f t="shared" si="21"/>
        <v>26437314.096658111</v>
      </c>
      <c r="BF69" s="111">
        <f t="shared" si="21"/>
        <v>26516911.262830388</v>
      </c>
      <c r="BG69" s="111">
        <f t="shared" si="21"/>
        <v>26572074.030905325</v>
      </c>
      <c r="BH69" s="111">
        <f t="shared" si="21"/>
        <v>26606863.592268549</v>
      </c>
      <c r="BI69" s="111">
        <f>BI9*BI48</f>
        <v>26641698.701961145</v>
      </c>
      <c r="BJ69" s="111">
        <f>BJ9*BJ48</f>
        <v>26676579.419617381</v>
      </c>
      <c r="BK69" s="111">
        <f>BK9*BK48</f>
        <v>26711505.804949604</v>
      </c>
      <c r="BL69" s="111">
        <f>BL9*BL48</f>
        <v>26746477.917748362</v>
      </c>
      <c r="BM69" s="111">
        <f>BM9*BM48</f>
        <v>26781495.817882448</v>
      </c>
      <c r="BN69" s="114" t="s">
        <v>100</v>
      </c>
    </row>
    <row r="70" spans="2:66">
      <c r="C70" s="57" t="s">
        <v>411</v>
      </c>
      <c r="N70" s="59">
        <f>Mercado!Q66</f>
        <v>0</v>
      </c>
      <c r="O70" s="59">
        <f>Mercado!R66</f>
        <v>0</v>
      </c>
      <c r="P70" s="59">
        <f>Mercado!S66</f>
        <v>0.41172524229388291</v>
      </c>
      <c r="Q70" s="59">
        <f>Mercado!T66</f>
        <v>0.51032811604747397</v>
      </c>
      <c r="R70" s="59">
        <f>Mercado!U66</f>
        <v>0.59065947020105747</v>
      </c>
      <c r="S70" s="59">
        <f>Mercado!V66</f>
        <v>0.66960818455891802</v>
      </c>
      <c r="T70" s="59">
        <f>Mercado!W66</f>
        <v>0.77658033149316552</v>
      </c>
      <c r="U70" s="59">
        <f>Mercado!X66</f>
        <v>0.8311925384868788</v>
      </c>
      <c r="V70" s="59">
        <f>Mercado!Y66</f>
        <v>0.85871999911509833</v>
      </c>
      <c r="W70" s="59">
        <f>Mercado!Z66</f>
        <v>0.86655849831342058</v>
      </c>
      <c r="X70" s="59">
        <f>Mercado!AA66</f>
        <v>0.88893136077374335</v>
      </c>
      <c r="Y70" s="59">
        <f>Mercado!AB66</f>
        <v>0.88893136077374335</v>
      </c>
      <c r="Z70" s="59">
        <f>Mercado!AC66</f>
        <v>0.88893136077374335</v>
      </c>
      <c r="AA70" s="59">
        <f>Mercado!AD66</f>
        <v>0.88893136077374335</v>
      </c>
      <c r="AB70" s="59">
        <f>Mercado!AE66</f>
        <v>0.88893136077374335</v>
      </c>
      <c r="AC70" s="59">
        <f>Mercado!AF66</f>
        <v>0.88893136077374335</v>
      </c>
      <c r="AD70" s="59">
        <f>Mercado!AG66</f>
        <v>0.88893136077374335</v>
      </c>
      <c r="AE70" s="59">
        <f>Mercado!AH66</f>
        <v>0.88893136077374335</v>
      </c>
      <c r="AF70" s="59">
        <f>Mercado!AI66</f>
        <v>0.88893136077374335</v>
      </c>
      <c r="AG70" s="59">
        <f>Mercado!AJ66</f>
        <v>0.88893136077374335</v>
      </c>
      <c r="AH70" s="59">
        <f>Mercado!AK66</f>
        <v>0.88893136077374335</v>
      </c>
      <c r="AI70" s="59">
        <f>Mercado!AL66</f>
        <v>0.88893136077374335</v>
      </c>
      <c r="AJ70" s="59">
        <f>Mercado!AM66</f>
        <v>0.88893136077374335</v>
      </c>
      <c r="AK70" s="59">
        <f>Mercado!AN66</f>
        <v>0.88893136077374335</v>
      </c>
      <c r="AL70" s="59">
        <f>Mercado!AO66</f>
        <v>0.88893136077374335</v>
      </c>
      <c r="AM70" s="59">
        <f>Mercado!AP66</f>
        <v>0.88893136077374335</v>
      </c>
      <c r="AN70" s="59">
        <f>Mercado!AQ66</f>
        <v>0.88893136077374335</v>
      </c>
      <c r="AO70" s="59">
        <f>Mercado!AR66</f>
        <v>0.88893136077374335</v>
      </c>
      <c r="AP70" s="59">
        <f>Mercado!AS66</f>
        <v>0.88893136077374335</v>
      </c>
      <c r="AQ70" s="59">
        <f>Mercado!AT66</f>
        <v>0.88893136077374335</v>
      </c>
      <c r="AR70" s="59">
        <f>Mercado!AU66</f>
        <v>0.88893136077374335</v>
      </c>
      <c r="AS70" s="59">
        <f>Mercado!AV66</f>
        <v>0.88893136077374335</v>
      </c>
      <c r="AT70" s="59">
        <f>Mercado!AW66</f>
        <v>0.88893136077374335</v>
      </c>
      <c r="AU70" s="59">
        <f>Mercado!AX66</f>
        <v>0.88893136077374335</v>
      </c>
      <c r="AV70" s="59">
        <f>Mercado!AY66</f>
        <v>0.88893136077374335</v>
      </c>
      <c r="AW70" s="59">
        <f>Mercado!AZ66</f>
        <v>0.88893136077374335</v>
      </c>
      <c r="AX70" s="59">
        <f>Mercado!BA66</f>
        <v>0.88893136077374335</v>
      </c>
      <c r="AY70" s="59">
        <f>Mercado!BB66</f>
        <v>0.88893136077374335</v>
      </c>
      <c r="AZ70" s="59">
        <f>Mercado!BC66</f>
        <v>0.88893136077374335</v>
      </c>
      <c r="BA70" s="59">
        <f>Mercado!BD66</f>
        <v>0.88893136077374335</v>
      </c>
      <c r="BB70" s="59">
        <f>Mercado!BE66</f>
        <v>0.88893136077374335</v>
      </c>
      <c r="BC70" s="59">
        <f>Mercado!BF66</f>
        <v>0.88893136077374335</v>
      </c>
      <c r="BD70" s="59">
        <f>Mercado!BG66</f>
        <v>0.88893136077374335</v>
      </c>
      <c r="BE70" s="59">
        <f>Mercado!BH66</f>
        <v>0.88893136077374335</v>
      </c>
      <c r="BF70" s="59">
        <f>Mercado!BI66</f>
        <v>0.88893136077374335</v>
      </c>
      <c r="BG70" s="59">
        <f>Mercado!BJ66</f>
        <v>0.88893136077374335</v>
      </c>
      <c r="BH70" s="59">
        <f>Mercado!BK66</f>
        <v>0.88893136077374335</v>
      </c>
      <c r="BI70" s="59">
        <f>Mercado!BL66</f>
        <v>0.88893136077374335</v>
      </c>
      <c r="BJ70" s="59">
        <f>Mercado!BM66</f>
        <v>0.88893136077374335</v>
      </c>
      <c r="BK70" s="59">
        <f>Mercado!BN66</f>
        <v>0.88893136077374335</v>
      </c>
      <c r="BL70" s="59">
        <f>Mercado!BO66</f>
        <v>0.88893136077374335</v>
      </c>
      <c r="BM70" s="59">
        <f>Mercado!BP66</f>
        <v>0.88893136077374335</v>
      </c>
      <c r="BN70" s="19"/>
    </row>
    <row r="72" spans="2:66" ht="15.75">
      <c r="B72" s="17" t="s">
        <v>393</v>
      </c>
    </row>
    <row r="73" spans="2:66">
      <c r="W73" s="115"/>
    </row>
    <row r="74" spans="2:66">
      <c r="C74" s="51" t="str">
        <f t="array" ref="C74:C103">Mobile.Retail.Services</f>
        <v>Llamadas on-net</v>
      </c>
      <c r="G74" s="51" t="str">
        <f t="array" ref="G74:G103">Mobile.Retail.Services.Units</f>
        <v>minutos</v>
      </c>
      <c r="N74" s="110">
        <f>N54</f>
        <v>0</v>
      </c>
      <c r="O74" s="110">
        <f t="shared" ref="O74:BH74" si="22">O54</f>
        <v>0</v>
      </c>
      <c r="P74" s="110">
        <f t="shared" si="22"/>
        <v>0</v>
      </c>
      <c r="Q74" s="110">
        <f t="shared" si="22"/>
        <v>0</v>
      </c>
      <c r="R74" s="110">
        <f t="shared" si="22"/>
        <v>1471060219.0345075</v>
      </c>
      <c r="S74" s="110">
        <f t="shared" si="22"/>
        <v>3828396590.3928275</v>
      </c>
      <c r="T74" s="110">
        <f t="shared" si="22"/>
        <v>7048361285.8794136</v>
      </c>
      <c r="U74" s="110">
        <f t="shared" si="22"/>
        <v>11344952467.994184</v>
      </c>
      <c r="V74" s="110">
        <f t="shared" si="22"/>
        <v>16873129749.681971</v>
      </c>
      <c r="W74" s="110">
        <f t="shared" si="22"/>
        <v>19084968145.291481</v>
      </c>
      <c r="X74" s="110">
        <f t="shared" si="22"/>
        <v>18906164159.384937</v>
      </c>
      <c r="Y74" s="110">
        <f t="shared" si="22"/>
        <v>19839989013.714405</v>
      </c>
      <c r="Z74" s="110">
        <f t="shared" si="22"/>
        <v>21056100104.70303</v>
      </c>
      <c r="AA74" s="110">
        <f t="shared" si="22"/>
        <v>22165018999.080727</v>
      </c>
      <c r="AB74" s="110">
        <f t="shared" si="22"/>
        <v>23264825229.458923</v>
      </c>
      <c r="AC74" s="110">
        <f t="shared" si="22"/>
        <v>24355823623.848972</v>
      </c>
      <c r="AD74" s="110">
        <f t="shared" si="22"/>
        <v>25439145154.778187</v>
      </c>
      <c r="AE74" s="110">
        <f t="shared" si="22"/>
        <v>26515895469.61805</v>
      </c>
      <c r="AF74" s="110">
        <f t="shared" si="22"/>
        <v>27586405827.12392</v>
      </c>
      <c r="AG74" s="110">
        <f t="shared" si="22"/>
        <v>28096715250.448086</v>
      </c>
      <c r="AH74" s="110">
        <f t="shared" si="22"/>
        <v>28321933670.560001</v>
      </c>
      <c r="AI74" s="110">
        <f t="shared" si="22"/>
        <v>28541971475.750809</v>
      </c>
      <c r="AJ74" s="110">
        <f t="shared" si="22"/>
        <v>28756707600.234879</v>
      </c>
      <c r="AK74" s="110">
        <f t="shared" si="22"/>
        <v>28966088433.129803</v>
      </c>
      <c r="AL74" s="110">
        <f t="shared" si="22"/>
        <v>29169928002.889835</v>
      </c>
      <c r="AM74" s="110">
        <f t="shared" si="22"/>
        <v>29368083302.229881</v>
      </c>
      <c r="AN74" s="110">
        <f t="shared" si="22"/>
        <v>29560901293.775093</v>
      </c>
      <c r="AO74" s="110">
        <f t="shared" si="22"/>
        <v>29748760178.954189</v>
      </c>
      <c r="AP74" s="110">
        <f t="shared" si="22"/>
        <v>29931570200.889114</v>
      </c>
      <c r="AQ74" s="110">
        <f t="shared" si="22"/>
        <v>30109156748.67799</v>
      </c>
      <c r="AR74" s="110">
        <f t="shared" si="22"/>
        <v>30281467463.589703</v>
      </c>
      <c r="AS74" s="110">
        <f t="shared" si="22"/>
        <v>30448481022.313251</v>
      </c>
      <c r="AT74" s="110">
        <f t="shared" si="22"/>
        <v>30610178768.083591</v>
      </c>
      <c r="AU74" s="110">
        <f t="shared" si="22"/>
        <v>30766526673.313274</v>
      </c>
      <c r="AV74" s="110">
        <f t="shared" si="22"/>
        <v>30917497655.321575</v>
      </c>
      <c r="AW74" s="110">
        <f t="shared" si="22"/>
        <v>31063100299.228481</v>
      </c>
      <c r="AX74" s="110">
        <f t="shared" si="22"/>
        <v>31203370378.629452</v>
      </c>
      <c r="AY74" s="110">
        <f t="shared" si="22"/>
        <v>31338333200.028744</v>
      </c>
      <c r="AZ74" s="110">
        <f t="shared" si="22"/>
        <v>31467998177.979504</v>
      </c>
      <c r="BA74" s="110">
        <f t="shared" si="22"/>
        <v>31592381986.304554</v>
      </c>
      <c r="BB74" s="110">
        <f t="shared" si="22"/>
        <v>31711529004.250751</v>
      </c>
      <c r="BC74" s="110">
        <f t="shared" si="22"/>
        <v>31825510907.864517</v>
      </c>
      <c r="BD74" s="110">
        <f t="shared" si="22"/>
        <v>31934399480.620022</v>
      </c>
      <c r="BE74" s="110">
        <f t="shared" si="22"/>
        <v>32038255566.496353</v>
      </c>
      <c r="BF74" s="110">
        <f t="shared" si="22"/>
        <v>32134715983.877357</v>
      </c>
      <c r="BG74" s="110">
        <f t="shared" si="22"/>
        <v>32201565394.331032</v>
      </c>
      <c r="BH74" s="110">
        <f t="shared" si="22"/>
        <v>32243725382.820259</v>
      </c>
      <c r="BI74" s="110">
        <f t="shared" ref="BI74:BM77" si="23">BI54</f>
        <v>32285940569.390942</v>
      </c>
      <c r="BJ74" s="110">
        <f t="shared" si="23"/>
        <v>32328211026.311321</v>
      </c>
      <c r="BK74" s="110">
        <f t="shared" si="23"/>
        <v>32370536825.944252</v>
      </c>
      <c r="BL74" s="110">
        <f t="shared" si="23"/>
        <v>32412918040.747334</v>
      </c>
      <c r="BM74" s="110">
        <f t="shared" si="23"/>
        <v>32455354743.27301</v>
      </c>
    </row>
    <row r="75" spans="2:66">
      <c r="C75" s="51" t="str">
        <v>Llamadas a redes fijas</v>
      </c>
      <c r="G75" s="51" t="str">
        <v>minutos</v>
      </c>
      <c r="N75" s="110">
        <f t="shared" ref="N75:BH75" si="24">N55</f>
        <v>0</v>
      </c>
      <c r="O75" s="110">
        <f t="shared" si="24"/>
        <v>0</v>
      </c>
      <c r="P75" s="110">
        <f t="shared" si="24"/>
        <v>0</v>
      </c>
      <c r="Q75" s="110">
        <f t="shared" si="24"/>
        <v>0</v>
      </c>
      <c r="R75" s="110">
        <f t="shared" si="24"/>
        <v>800397765.78413081</v>
      </c>
      <c r="S75" s="110">
        <f t="shared" si="24"/>
        <v>715716460.18013167</v>
      </c>
      <c r="T75" s="110">
        <f t="shared" si="24"/>
        <v>964743184.97159362</v>
      </c>
      <c r="U75" s="110">
        <f t="shared" si="24"/>
        <v>1277420012.8554184</v>
      </c>
      <c r="V75" s="110">
        <f t="shared" si="24"/>
        <v>1664859637.2653162</v>
      </c>
      <c r="W75" s="110">
        <f t="shared" si="24"/>
        <v>1883100148.8736243</v>
      </c>
      <c r="X75" s="110">
        <f t="shared" si="24"/>
        <v>1865457687.5440316</v>
      </c>
      <c r="Y75" s="110">
        <f t="shared" si="24"/>
        <v>1957597517.635577</v>
      </c>
      <c r="Z75" s="110">
        <f t="shared" si="24"/>
        <v>2077590328.6821351</v>
      </c>
      <c r="AA75" s="110">
        <f t="shared" si="24"/>
        <v>2187006562.4004297</v>
      </c>
      <c r="AB75" s="110">
        <f t="shared" si="24"/>
        <v>2295523656.0833068</v>
      </c>
      <c r="AC75" s="110">
        <f t="shared" si="24"/>
        <v>2403171686.892498</v>
      </c>
      <c r="AD75" s="110">
        <f t="shared" si="24"/>
        <v>2510062247.0779033</v>
      </c>
      <c r="AE75" s="110">
        <f t="shared" si="24"/>
        <v>2616304430.0744157</v>
      </c>
      <c r="AF75" s="110">
        <f t="shared" si="24"/>
        <v>2721930920.9463639</v>
      </c>
      <c r="AG75" s="110">
        <f t="shared" si="24"/>
        <v>2772282786.5464354</v>
      </c>
      <c r="AH75" s="110">
        <f t="shared" si="24"/>
        <v>2794504926.8829103</v>
      </c>
      <c r="AI75" s="110">
        <f t="shared" si="24"/>
        <v>2816215899.6525903</v>
      </c>
      <c r="AJ75" s="110">
        <f t="shared" si="24"/>
        <v>2837403759.3810472</v>
      </c>
      <c r="AK75" s="110">
        <f t="shared" si="24"/>
        <v>2858063216.320879</v>
      </c>
      <c r="AL75" s="110">
        <f t="shared" si="24"/>
        <v>2878175920.7927566</v>
      </c>
      <c r="AM75" s="110">
        <f t="shared" si="24"/>
        <v>2897727762.3702025</v>
      </c>
      <c r="AN75" s="110">
        <f t="shared" si="24"/>
        <v>2916752975.6071391</v>
      </c>
      <c r="AO75" s="110">
        <f t="shared" si="24"/>
        <v>2935288877.3678799</v>
      </c>
      <c r="AP75" s="110">
        <f t="shared" si="24"/>
        <v>2953326611.4055009</v>
      </c>
      <c r="AQ75" s="110">
        <f t="shared" si="24"/>
        <v>2970848948.9872742</v>
      </c>
      <c r="AR75" s="110">
        <f t="shared" si="24"/>
        <v>2987850723.9146705</v>
      </c>
      <c r="AS75" s="110">
        <f t="shared" si="24"/>
        <v>3004329832.2318525</v>
      </c>
      <c r="AT75" s="110">
        <f t="shared" si="24"/>
        <v>3020284433.0891652</v>
      </c>
      <c r="AU75" s="110">
        <f t="shared" si="24"/>
        <v>3035711169.0089064</v>
      </c>
      <c r="AV75" s="110">
        <f t="shared" si="24"/>
        <v>3050607367.762352</v>
      </c>
      <c r="AW75" s="110">
        <f t="shared" si="24"/>
        <v>3064973876.4371452</v>
      </c>
      <c r="AX75" s="110">
        <f t="shared" si="24"/>
        <v>3078814224.7883501</v>
      </c>
      <c r="AY75" s="110">
        <f t="shared" si="24"/>
        <v>3092130909.7906313</v>
      </c>
      <c r="AZ75" s="110">
        <f t="shared" si="24"/>
        <v>3104924860.3712096</v>
      </c>
      <c r="BA75" s="110">
        <f t="shared" si="24"/>
        <v>3117197721.7242508</v>
      </c>
      <c r="BB75" s="110">
        <f t="shared" si="24"/>
        <v>3128953872.7182827</v>
      </c>
      <c r="BC75" s="110">
        <f t="shared" si="24"/>
        <v>3140200385.5775113</v>
      </c>
      <c r="BD75" s="110">
        <f t="shared" si="24"/>
        <v>3150944343.1259604</v>
      </c>
      <c r="BE75" s="110">
        <f t="shared" si="24"/>
        <v>3161191748.795506</v>
      </c>
      <c r="BF75" s="110">
        <f t="shared" si="24"/>
        <v>3170709429.1472745</v>
      </c>
      <c r="BG75" s="110">
        <f t="shared" si="24"/>
        <v>3177305412.6364322</v>
      </c>
      <c r="BH75" s="110">
        <f t="shared" si="24"/>
        <v>3181465308.5291667</v>
      </c>
      <c r="BI75" s="110">
        <f t="shared" si="23"/>
        <v>3185630650.7770963</v>
      </c>
      <c r="BJ75" s="110">
        <f t="shared" si="23"/>
        <v>3189801446.5108776</v>
      </c>
      <c r="BK75" s="110">
        <f t="shared" si="23"/>
        <v>3193977702.8705006</v>
      </c>
      <c r="BL75" s="110">
        <f t="shared" si="23"/>
        <v>3198159427.0053039</v>
      </c>
      <c r="BM75" s="110">
        <f t="shared" si="23"/>
        <v>3202346626.073987</v>
      </c>
    </row>
    <row r="76" spans="2:66">
      <c r="C76" s="51" t="str">
        <v>Llamadas a otras redes móviles</v>
      </c>
      <c r="G76" s="51" t="str">
        <v>minutos</v>
      </c>
      <c r="N76" s="110">
        <f t="shared" ref="N76:BH76" si="25">N56</f>
        <v>0</v>
      </c>
      <c r="O76" s="110">
        <f t="shared" si="25"/>
        <v>0</v>
      </c>
      <c r="P76" s="110">
        <f t="shared" si="25"/>
        <v>0</v>
      </c>
      <c r="Q76" s="110">
        <f t="shared" si="25"/>
        <v>0</v>
      </c>
      <c r="R76" s="110">
        <f t="shared" si="25"/>
        <v>200099441.4460327</v>
      </c>
      <c r="S76" s="110">
        <f t="shared" si="25"/>
        <v>715716460.18013167</v>
      </c>
      <c r="T76" s="110">
        <f t="shared" si="25"/>
        <v>964743184.97159362</v>
      </c>
      <c r="U76" s="110">
        <f t="shared" si="25"/>
        <v>1277420012.8554184</v>
      </c>
      <c r="V76" s="110">
        <f t="shared" si="25"/>
        <v>1664859637.2653162</v>
      </c>
      <c r="W76" s="110">
        <f t="shared" si="25"/>
        <v>1883100148.8736243</v>
      </c>
      <c r="X76" s="110">
        <f t="shared" si="25"/>
        <v>1865457687.5440316</v>
      </c>
      <c r="Y76" s="110">
        <f t="shared" si="25"/>
        <v>1957597517.635577</v>
      </c>
      <c r="Z76" s="110">
        <f t="shared" si="25"/>
        <v>2077590328.6821351</v>
      </c>
      <c r="AA76" s="110">
        <f t="shared" si="25"/>
        <v>2187006562.4004297</v>
      </c>
      <c r="AB76" s="110">
        <f t="shared" si="25"/>
        <v>2295523656.0833068</v>
      </c>
      <c r="AC76" s="110">
        <f t="shared" si="25"/>
        <v>2403171686.892498</v>
      </c>
      <c r="AD76" s="110">
        <f t="shared" si="25"/>
        <v>2510062247.0779033</v>
      </c>
      <c r="AE76" s="110">
        <f t="shared" si="25"/>
        <v>2616304430.0744157</v>
      </c>
      <c r="AF76" s="110">
        <f t="shared" si="25"/>
        <v>2721930920.9463639</v>
      </c>
      <c r="AG76" s="110">
        <f t="shared" si="25"/>
        <v>2772282786.5464354</v>
      </c>
      <c r="AH76" s="110">
        <f t="shared" si="25"/>
        <v>2794504926.8829103</v>
      </c>
      <c r="AI76" s="110">
        <f t="shared" si="25"/>
        <v>2816215899.6525903</v>
      </c>
      <c r="AJ76" s="110">
        <f t="shared" si="25"/>
        <v>2837403759.3810472</v>
      </c>
      <c r="AK76" s="110">
        <f t="shared" si="25"/>
        <v>2858063216.320879</v>
      </c>
      <c r="AL76" s="110">
        <f t="shared" si="25"/>
        <v>2878175920.7927566</v>
      </c>
      <c r="AM76" s="110">
        <f t="shared" si="25"/>
        <v>2897727762.3702025</v>
      </c>
      <c r="AN76" s="110">
        <f t="shared" si="25"/>
        <v>2916752975.6071391</v>
      </c>
      <c r="AO76" s="110">
        <f t="shared" si="25"/>
        <v>2935288877.3678799</v>
      </c>
      <c r="AP76" s="110">
        <f t="shared" si="25"/>
        <v>2953326611.4055009</v>
      </c>
      <c r="AQ76" s="110">
        <f t="shared" si="25"/>
        <v>2970848948.9872742</v>
      </c>
      <c r="AR76" s="110">
        <f t="shared" si="25"/>
        <v>2987850723.9146705</v>
      </c>
      <c r="AS76" s="110">
        <f t="shared" si="25"/>
        <v>3004329832.2318525</v>
      </c>
      <c r="AT76" s="110">
        <f t="shared" si="25"/>
        <v>3020284433.0891652</v>
      </c>
      <c r="AU76" s="110">
        <f t="shared" si="25"/>
        <v>3035711169.0089064</v>
      </c>
      <c r="AV76" s="110">
        <f t="shared" si="25"/>
        <v>3050607367.762352</v>
      </c>
      <c r="AW76" s="110">
        <f t="shared" si="25"/>
        <v>3064973876.4371452</v>
      </c>
      <c r="AX76" s="110">
        <f t="shared" si="25"/>
        <v>3078814224.7883501</v>
      </c>
      <c r="AY76" s="110">
        <f t="shared" si="25"/>
        <v>3092130909.7906313</v>
      </c>
      <c r="AZ76" s="110">
        <f t="shared" si="25"/>
        <v>3104924860.3712096</v>
      </c>
      <c r="BA76" s="110">
        <f t="shared" si="25"/>
        <v>3117197721.7242508</v>
      </c>
      <c r="BB76" s="110">
        <f t="shared" si="25"/>
        <v>3128953872.7182827</v>
      </c>
      <c r="BC76" s="110">
        <f t="shared" si="25"/>
        <v>3140200385.5775113</v>
      </c>
      <c r="BD76" s="110">
        <f t="shared" si="25"/>
        <v>3150944343.1259604</v>
      </c>
      <c r="BE76" s="110">
        <f t="shared" si="25"/>
        <v>3161191748.795506</v>
      </c>
      <c r="BF76" s="110">
        <f t="shared" si="25"/>
        <v>3170709429.1472745</v>
      </c>
      <c r="BG76" s="110">
        <f t="shared" si="25"/>
        <v>3177305412.6364322</v>
      </c>
      <c r="BH76" s="110">
        <f t="shared" si="25"/>
        <v>3181465308.5291667</v>
      </c>
      <c r="BI76" s="110">
        <f t="shared" si="23"/>
        <v>3185630650.7770963</v>
      </c>
      <c r="BJ76" s="110">
        <f t="shared" si="23"/>
        <v>3189801446.5108776</v>
      </c>
      <c r="BK76" s="110">
        <f t="shared" si="23"/>
        <v>3193977702.8705006</v>
      </c>
      <c r="BL76" s="110">
        <f t="shared" si="23"/>
        <v>3198159427.0053039</v>
      </c>
      <c r="BM76" s="110">
        <f t="shared" si="23"/>
        <v>3202346626.073987</v>
      </c>
    </row>
    <row r="77" spans="2:66">
      <c r="C77" s="51" t="str">
        <v>Llamadas a internacional</v>
      </c>
      <c r="G77" s="51" t="str">
        <v>minutos</v>
      </c>
      <c r="N77" s="110">
        <f t="shared" ref="N77:BH77" si="26">N57</f>
        <v>0</v>
      </c>
      <c r="O77" s="110">
        <f t="shared" si="26"/>
        <v>0</v>
      </c>
      <c r="P77" s="110">
        <f t="shared" si="26"/>
        <v>0</v>
      </c>
      <c r="Q77" s="110">
        <f t="shared" si="26"/>
        <v>0</v>
      </c>
      <c r="R77" s="110">
        <f t="shared" si="26"/>
        <v>30943212.594747327</v>
      </c>
      <c r="S77" s="110">
        <f t="shared" si="26"/>
        <v>44271121.248255573</v>
      </c>
      <c r="T77" s="110">
        <f t="shared" si="26"/>
        <v>59674836.183809914</v>
      </c>
      <c r="U77" s="110">
        <f t="shared" si="26"/>
        <v>79015670.898273304</v>
      </c>
      <c r="V77" s="110">
        <f t="shared" si="26"/>
        <v>102981008.49063812</v>
      </c>
      <c r="W77" s="110">
        <f t="shared" si="26"/>
        <v>116480421.5798118</v>
      </c>
      <c r="X77" s="110">
        <f t="shared" si="26"/>
        <v>115389135.31200197</v>
      </c>
      <c r="Y77" s="110">
        <f t="shared" si="26"/>
        <v>121088506.24549958</v>
      </c>
      <c r="Z77" s="110">
        <f t="shared" si="26"/>
        <v>128510741.98033826</v>
      </c>
      <c r="AA77" s="110">
        <f t="shared" si="26"/>
        <v>135278756.43713996</v>
      </c>
      <c r="AB77" s="110">
        <f t="shared" si="26"/>
        <v>141991153.98453444</v>
      </c>
      <c r="AC77" s="110">
        <f t="shared" si="26"/>
        <v>148649795.06551534</v>
      </c>
      <c r="AD77" s="110">
        <f t="shared" si="26"/>
        <v>155261582.29347855</v>
      </c>
      <c r="AE77" s="110">
        <f t="shared" si="26"/>
        <v>161833263.71594322</v>
      </c>
      <c r="AF77" s="110">
        <f t="shared" si="26"/>
        <v>168366861.0894658</v>
      </c>
      <c r="AG77" s="110">
        <f t="shared" si="26"/>
        <v>171481409.47709912</v>
      </c>
      <c r="AH77" s="110">
        <f t="shared" si="26"/>
        <v>172855974.85873672</v>
      </c>
      <c r="AI77" s="110">
        <f t="shared" si="26"/>
        <v>174198921.62799531</v>
      </c>
      <c r="AJ77" s="110">
        <f t="shared" si="26"/>
        <v>175509510.88954931</v>
      </c>
      <c r="AK77" s="110">
        <f t="shared" si="26"/>
        <v>176787415.44252861</v>
      </c>
      <c r="AL77" s="110">
        <f t="shared" si="26"/>
        <v>178031500.25522205</v>
      </c>
      <c r="AM77" s="110">
        <f t="shared" si="26"/>
        <v>179240892.51774448</v>
      </c>
      <c r="AN77" s="110">
        <f t="shared" si="26"/>
        <v>180417709.8313694</v>
      </c>
      <c r="AO77" s="110">
        <f t="shared" si="26"/>
        <v>181564260.45574513</v>
      </c>
      <c r="AP77" s="110">
        <f t="shared" si="26"/>
        <v>182679996.58178353</v>
      </c>
      <c r="AQ77" s="110">
        <f t="shared" si="26"/>
        <v>183763852.51467678</v>
      </c>
      <c r="AR77" s="110">
        <f t="shared" si="26"/>
        <v>184815508.6957528</v>
      </c>
      <c r="AS77" s="110">
        <f t="shared" si="26"/>
        <v>185834834.98341355</v>
      </c>
      <c r="AT77" s="110">
        <f t="shared" si="26"/>
        <v>186821717.51066995</v>
      </c>
      <c r="AU77" s="110">
        <f t="shared" si="26"/>
        <v>187775948.59848905</v>
      </c>
      <c r="AV77" s="110">
        <f t="shared" si="26"/>
        <v>188697362.95437229</v>
      </c>
      <c r="AW77" s="110">
        <f t="shared" si="26"/>
        <v>189586012.97549352</v>
      </c>
      <c r="AX77" s="110">
        <f t="shared" si="26"/>
        <v>190442116.99721757</v>
      </c>
      <c r="AY77" s="110">
        <f t="shared" si="26"/>
        <v>191265829.47158545</v>
      </c>
      <c r="AZ77" s="110">
        <f t="shared" si="26"/>
        <v>192057207.85801294</v>
      </c>
      <c r="BA77" s="110">
        <f t="shared" si="26"/>
        <v>192816353.92108768</v>
      </c>
      <c r="BB77" s="110">
        <f t="shared" si="26"/>
        <v>193543538.51865667</v>
      </c>
      <c r="BC77" s="110">
        <f t="shared" si="26"/>
        <v>194239199.1078873</v>
      </c>
      <c r="BD77" s="110">
        <f t="shared" si="26"/>
        <v>194903773.80160579</v>
      </c>
      <c r="BE77" s="110">
        <f t="shared" si="26"/>
        <v>195537633.94611377</v>
      </c>
      <c r="BF77" s="110">
        <f t="shared" si="26"/>
        <v>196126356.44209945</v>
      </c>
      <c r="BG77" s="110">
        <f t="shared" si="26"/>
        <v>196534355.42081022</v>
      </c>
      <c r="BH77" s="110">
        <f t="shared" si="26"/>
        <v>196791668.5688144</v>
      </c>
      <c r="BI77" s="110">
        <f t="shared" si="23"/>
        <v>197049318.60476884</v>
      </c>
      <c r="BJ77" s="110">
        <f t="shared" si="23"/>
        <v>197307305.96974498</v>
      </c>
      <c r="BK77" s="110">
        <f t="shared" si="23"/>
        <v>197565631.10539177</v>
      </c>
      <c r="BL77" s="110">
        <f t="shared" si="23"/>
        <v>197824294.45393634</v>
      </c>
      <c r="BM77" s="110">
        <f t="shared" si="23"/>
        <v>198083296.45818475</v>
      </c>
    </row>
    <row r="78" spans="2:66">
      <c r="C78" s="51" t="str">
        <v>Llamadas entrantes de fijos</v>
      </c>
      <c r="G78" s="51" t="str">
        <v>minutos</v>
      </c>
      <c r="N78" s="110">
        <f>N64</f>
        <v>0</v>
      </c>
      <c r="O78" s="110">
        <f t="shared" ref="O78:BH78" si="27">O64</f>
        <v>0</v>
      </c>
      <c r="P78" s="110">
        <f t="shared" si="27"/>
        <v>0</v>
      </c>
      <c r="Q78" s="110">
        <f t="shared" si="27"/>
        <v>0</v>
      </c>
      <c r="R78" s="110">
        <f t="shared" si="27"/>
        <v>403078494.0997389</v>
      </c>
      <c r="S78" s="110">
        <f t="shared" si="27"/>
        <v>452595982.24808121</v>
      </c>
      <c r="T78" s="110">
        <f t="shared" si="27"/>
        <v>605782633.33448434</v>
      </c>
      <c r="U78" s="110">
        <f t="shared" si="27"/>
        <v>764812329.73770893</v>
      </c>
      <c r="V78" s="110">
        <f t="shared" si="27"/>
        <v>951590017.59129286</v>
      </c>
      <c r="W78" s="110">
        <f t="shared" si="27"/>
        <v>1100825565.81634</v>
      </c>
      <c r="X78" s="110">
        <f t="shared" si="27"/>
        <v>1127636899.8101599</v>
      </c>
      <c r="Y78" s="110">
        <f t="shared" si="27"/>
        <v>1181590011.7185698</v>
      </c>
      <c r="Z78" s="110">
        <f t="shared" si="27"/>
        <v>1249990971.2235391</v>
      </c>
      <c r="AA78" s="110">
        <f t="shared" si="27"/>
        <v>1309846725.4546545</v>
      </c>
      <c r="AB78" s="110">
        <f t="shared" si="27"/>
        <v>1365940239.0354571</v>
      </c>
      <c r="AC78" s="110">
        <f t="shared" si="27"/>
        <v>1417637311.8459136</v>
      </c>
      <c r="AD78" s="110">
        <f t="shared" si="27"/>
        <v>1464321993.1669595</v>
      </c>
      <c r="AE78" s="110">
        <f t="shared" si="27"/>
        <v>1505370290.0687099</v>
      </c>
      <c r="AF78" s="110">
        <f t="shared" si="27"/>
        <v>1540151818.4346726</v>
      </c>
      <c r="AG78" s="110">
        <f t="shared" si="27"/>
        <v>1567128036.6588717</v>
      </c>
      <c r="AH78" s="110">
        <f t="shared" si="27"/>
        <v>1580286119.195663</v>
      </c>
      <c r="AI78" s="110">
        <f t="shared" si="27"/>
        <v>1593137985.8623261</v>
      </c>
      <c r="AJ78" s="110">
        <f t="shared" si="27"/>
        <v>1605654677.0765696</v>
      </c>
      <c r="AK78" s="110">
        <f t="shared" si="27"/>
        <v>1617833304.6538234</v>
      </c>
      <c r="AL78" s="110">
        <f t="shared" si="27"/>
        <v>1629680167.9723158</v>
      </c>
      <c r="AM78" s="110">
        <f t="shared" si="27"/>
        <v>1641217959.103168</v>
      </c>
      <c r="AN78" s="110">
        <f t="shared" si="27"/>
        <v>1652474053.2357213</v>
      </c>
      <c r="AO78" s="110">
        <f t="shared" si="27"/>
        <v>1663432826.0723248</v>
      </c>
      <c r="AP78" s="110">
        <f t="shared" si="27"/>
        <v>1674069327.8377419</v>
      </c>
      <c r="AQ78" s="110">
        <f t="shared" si="27"/>
        <v>1684383936.6035056</v>
      </c>
      <c r="AR78" s="110">
        <f t="shared" si="27"/>
        <v>1694380935.1211238</v>
      </c>
      <c r="AS78" s="110">
        <f t="shared" si="27"/>
        <v>1704055950.5014403</v>
      </c>
      <c r="AT78" s="110">
        <f t="shared" si="27"/>
        <v>1713400503.342797</v>
      </c>
      <c r="AU78" s="110">
        <f t="shared" si="27"/>
        <v>1722411793.9657426</v>
      </c>
      <c r="AV78" s="110">
        <f t="shared" si="27"/>
        <v>1731093529.602577</v>
      </c>
      <c r="AW78" s="110">
        <f t="shared" si="27"/>
        <v>1739449693.9447472</v>
      </c>
      <c r="AX78" s="110">
        <f t="shared" si="27"/>
        <v>1747477675.5385406</v>
      </c>
      <c r="AY78" s="110">
        <f t="shared" si="27"/>
        <v>1755171307.7247024</v>
      </c>
      <c r="AZ78" s="110">
        <f t="shared" si="27"/>
        <v>1762529215.1712101</v>
      </c>
      <c r="BA78" s="110">
        <f t="shared" si="27"/>
        <v>1769556035.3870196</v>
      </c>
      <c r="BB78" s="110">
        <f t="shared" si="27"/>
        <v>1776257281.1461918</v>
      </c>
      <c r="BC78" s="110">
        <f t="shared" si="27"/>
        <v>1782633616.052341</v>
      </c>
      <c r="BD78" s="110">
        <f t="shared" si="27"/>
        <v>1788682982.9470048</v>
      </c>
      <c r="BE78" s="110">
        <f t="shared" si="27"/>
        <v>1794407195.3235328</v>
      </c>
      <c r="BF78" s="110">
        <f t="shared" si="27"/>
        <v>1799695489.0099888</v>
      </c>
      <c r="BG78" s="110">
        <f t="shared" si="27"/>
        <v>1803358371.3589382</v>
      </c>
      <c r="BH78" s="110">
        <f t="shared" si="27"/>
        <v>1805671951.0290675</v>
      </c>
      <c r="BI78" s="110">
        <f t="shared" ref="BI78:BM80" si="28">BI64</f>
        <v>1807988548.9067285</v>
      </c>
      <c r="BJ78" s="110">
        <f t="shared" si="28"/>
        <v>1810308169.0509739</v>
      </c>
      <c r="BK78" s="110">
        <f t="shared" si="28"/>
        <v>1812630815.5263026</v>
      </c>
      <c r="BL78" s="110">
        <f t="shared" si="28"/>
        <v>1814956492.4026561</v>
      </c>
      <c r="BM78" s="110">
        <f t="shared" si="28"/>
        <v>1817285203.7554307</v>
      </c>
    </row>
    <row r="79" spans="2:66">
      <c r="C79" s="51" t="str">
        <v>Llamadas entrantes de otros móviles</v>
      </c>
      <c r="G79" s="51" t="str">
        <v>minutos</v>
      </c>
      <c r="N79" s="110">
        <f t="shared" ref="N79:BH79" si="29">N65</f>
        <v>0</v>
      </c>
      <c r="O79" s="110">
        <f t="shared" si="29"/>
        <v>0</v>
      </c>
      <c r="P79" s="110">
        <f t="shared" si="29"/>
        <v>0</v>
      </c>
      <c r="Q79" s="110">
        <f t="shared" si="29"/>
        <v>0</v>
      </c>
      <c r="R79" s="110">
        <f t="shared" si="29"/>
        <v>78700514.82228826</v>
      </c>
      <c r="S79" s="110">
        <f t="shared" si="29"/>
        <v>155086383.20863509</v>
      </c>
      <c r="T79" s="110">
        <f t="shared" si="29"/>
        <v>213819496.34125149</v>
      </c>
      <c r="U79" s="110">
        <f t="shared" si="29"/>
        <v>354741298.71122146</v>
      </c>
      <c r="V79" s="110">
        <f t="shared" si="29"/>
        <v>558384146.92922163</v>
      </c>
      <c r="W79" s="110">
        <f t="shared" si="29"/>
        <v>597701963.51971602</v>
      </c>
      <c r="X79" s="110">
        <f t="shared" si="29"/>
        <v>568024783.5639447</v>
      </c>
      <c r="Y79" s="110">
        <f t="shared" si="29"/>
        <v>609512331.49072576</v>
      </c>
      <c r="Z79" s="110">
        <f t="shared" si="29"/>
        <v>664367553.44042516</v>
      </c>
      <c r="AA79" s="110">
        <f t="shared" si="29"/>
        <v>718531053.92225718</v>
      </c>
      <c r="AB79" s="110">
        <f t="shared" si="29"/>
        <v>776176633.43815029</v>
      </c>
      <c r="AC79" s="110">
        <f t="shared" si="29"/>
        <v>837684282.67196238</v>
      </c>
      <c r="AD79" s="110">
        <f t="shared" si="29"/>
        <v>903503266.66653156</v>
      </c>
      <c r="AE79" s="110">
        <f t="shared" si="29"/>
        <v>974112865.38570178</v>
      </c>
      <c r="AF79" s="110">
        <f t="shared" si="29"/>
        <v>1049961774.4169722</v>
      </c>
      <c r="AG79" s="110">
        <f t="shared" si="29"/>
        <v>1071658970.9796978</v>
      </c>
      <c r="AH79" s="110">
        <f t="shared" si="29"/>
        <v>1080035060.368803</v>
      </c>
      <c r="AI79" s="110">
        <f t="shared" si="29"/>
        <v>1088221743.0577903</v>
      </c>
      <c r="AJ79" s="110">
        <f t="shared" si="29"/>
        <v>1096235528.0269537</v>
      </c>
      <c r="AK79" s="110">
        <f t="shared" si="29"/>
        <v>1104074220.5960708</v>
      </c>
      <c r="AL79" s="110">
        <f t="shared" si="29"/>
        <v>1111714459.7935314</v>
      </c>
      <c r="AM79" s="110">
        <f t="shared" si="29"/>
        <v>1119121133.6184297</v>
      </c>
      <c r="AN79" s="110">
        <f t="shared" si="29"/>
        <v>1126300313.1459439</v>
      </c>
      <c r="AO79" s="110">
        <f t="shared" si="29"/>
        <v>1133302283.8030319</v>
      </c>
      <c r="AP79" s="110">
        <f t="shared" si="29"/>
        <v>1140142655.5014923</v>
      </c>
      <c r="AQ79" s="110">
        <f t="shared" si="29"/>
        <v>1146804793.1993399</v>
      </c>
      <c r="AR79" s="110">
        <f t="shared" si="29"/>
        <v>1153279709.6767552</v>
      </c>
      <c r="AS79" s="110">
        <f t="shared" si="29"/>
        <v>1159569630.2555625</v>
      </c>
      <c r="AT79" s="110">
        <f t="shared" si="29"/>
        <v>1165680980.0327923</v>
      </c>
      <c r="AU79" s="110">
        <f t="shared" si="29"/>
        <v>1171613290.2023644</v>
      </c>
      <c r="AV79" s="110">
        <f t="shared" si="29"/>
        <v>1177360479.9196346</v>
      </c>
      <c r="AW79" s="110">
        <f t="shared" si="29"/>
        <v>1182919528.8854132</v>
      </c>
      <c r="AX79" s="110">
        <f t="shared" si="29"/>
        <v>1188296300.314297</v>
      </c>
      <c r="AY79" s="110">
        <f t="shared" si="29"/>
        <v>1193499103.7584398</v>
      </c>
      <c r="AZ79" s="110">
        <f t="shared" si="29"/>
        <v>1198530155.0454595</v>
      </c>
      <c r="BA79" s="110">
        <f t="shared" si="29"/>
        <v>1203386558.7991381</v>
      </c>
      <c r="BB79" s="110">
        <f t="shared" si="29"/>
        <v>1208067162.4848742</v>
      </c>
      <c r="BC79" s="110">
        <f t="shared" si="29"/>
        <v>1212578032.1612537</v>
      </c>
      <c r="BD79" s="110">
        <f t="shared" si="29"/>
        <v>1216927865.4188988</v>
      </c>
      <c r="BE79" s="110">
        <f t="shared" si="29"/>
        <v>1221120610.5603368</v>
      </c>
      <c r="BF79" s="110">
        <f t="shared" si="29"/>
        <v>1225042095.8774908</v>
      </c>
      <c r="BG79" s="110">
        <f t="shared" si="29"/>
        <v>1227761771.1835642</v>
      </c>
      <c r="BH79" s="110">
        <f t="shared" si="29"/>
        <v>1229473627.0085311</v>
      </c>
      <c r="BI79" s="110">
        <f t="shared" si="28"/>
        <v>1231187744.5014834</v>
      </c>
      <c r="BJ79" s="110">
        <f t="shared" si="28"/>
        <v>1232904126.5098596</v>
      </c>
      <c r="BK79" s="110">
        <f t="shared" si="28"/>
        <v>1234622775.8846929</v>
      </c>
      <c r="BL79" s="110">
        <f t="shared" si="28"/>
        <v>1236343695.480618</v>
      </c>
      <c r="BM79" s="110">
        <f t="shared" si="28"/>
        <v>1238066888.1558733</v>
      </c>
    </row>
    <row r="80" spans="2:66">
      <c r="C80" s="51" t="str">
        <v>Llamadas entrantes internacionales</v>
      </c>
      <c r="G80" s="51" t="str">
        <v>minutos</v>
      </c>
      <c r="N80" s="110">
        <f t="shared" ref="N80:BH80" si="30">N66</f>
        <v>0</v>
      </c>
      <c r="O80" s="110">
        <f t="shared" si="30"/>
        <v>0</v>
      </c>
      <c r="P80" s="110">
        <f t="shared" si="30"/>
        <v>0</v>
      </c>
      <c r="Q80" s="110">
        <f t="shared" si="30"/>
        <v>0</v>
      </c>
      <c r="R80" s="110">
        <f t="shared" si="30"/>
        <v>15153532.473892262</v>
      </c>
      <c r="S80" s="110">
        <f t="shared" si="30"/>
        <v>19717594.533882007</v>
      </c>
      <c r="T80" s="110">
        <f t="shared" si="30"/>
        <v>28449788.737926234</v>
      </c>
      <c r="U80" s="110">
        <f t="shared" si="30"/>
        <v>49653644.404656671</v>
      </c>
      <c r="V80" s="110">
        <f t="shared" si="30"/>
        <v>102652711.63583712</v>
      </c>
      <c r="W80" s="110">
        <f t="shared" si="30"/>
        <v>125492852.07925211</v>
      </c>
      <c r="X80" s="110">
        <f t="shared" si="30"/>
        <v>111269745.51642285</v>
      </c>
      <c r="Y80" s="110">
        <f t="shared" si="30"/>
        <v>105078150.9142464</v>
      </c>
      <c r="Z80" s="110">
        <f t="shared" si="30"/>
        <v>98050165.343453467</v>
      </c>
      <c r="AA80" s="110">
        <f t="shared" si="30"/>
        <v>90014355.259962708</v>
      </c>
      <c r="AB80" s="110">
        <f t="shared" si="30"/>
        <v>81387776.082358405</v>
      </c>
      <c r="AC80" s="110">
        <f t="shared" si="30"/>
        <v>72453770.777524114</v>
      </c>
      <c r="AD80" s="110">
        <f t="shared" si="30"/>
        <v>63487116.212877303</v>
      </c>
      <c r="AE80" s="110">
        <f t="shared" si="30"/>
        <v>54738196.127648547</v>
      </c>
      <c r="AF80" s="110">
        <f t="shared" si="30"/>
        <v>46420358.664654732</v>
      </c>
      <c r="AG80" s="110">
        <f t="shared" si="30"/>
        <v>46519086.533949845</v>
      </c>
      <c r="AH80" s="110">
        <f t="shared" si="30"/>
        <v>46509864.790149532</v>
      </c>
      <c r="AI80" s="110">
        <f t="shared" si="30"/>
        <v>46501135.253660493</v>
      </c>
      <c r="AJ80" s="110">
        <f t="shared" si="30"/>
        <v>46493777.825456753</v>
      </c>
      <c r="AK80" s="110">
        <f t="shared" si="30"/>
        <v>46487751.581731722</v>
      </c>
      <c r="AL80" s="110">
        <f t="shared" si="30"/>
        <v>46482344.133367889</v>
      </c>
      <c r="AM80" s="110">
        <f t="shared" si="30"/>
        <v>46476307.679572262</v>
      </c>
      <c r="AN80" s="110">
        <f t="shared" si="30"/>
        <v>46469356.446063519</v>
      </c>
      <c r="AO80" s="110">
        <f t="shared" si="30"/>
        <v>46462975.40076635</v>
      </c>
      <c r="AP80" s="110">
        <f t="shared" si="30"/>
        <v>46457926.013186902</v>
      </c>
      <c r="AQ80" s="110">
        <f t="shared" si="30"/>
        <v>46453777.049666397</v>
      </c>
      <c r="AR80" s="110">
        <f t="shared" si="30"/>
        <v>46450228.862609006</v>
      </c>
      <c r="AS80" s="110">
        <f t="shared" si="30"/>
        <v>46447391.072332181</v>
      </c>
      <c r="AT80" s="110">
        <f t="shared" si="30"/>
        <v>46445534.888022333</v>
      </c>
      <c r="AU80" s="110">
        <f t="shared" si="30"/>
        <v>46444676.65391349</v>
      </c>
      <c r="AV80" s="110">
        <f t="shared" si="30"/>
        <v>46444601.591254488</v>
      </c>
      <c r="AW80" s="110">
        <f t="shared" si="30"/>
        <v>46445166.81918329</v>
      </c>
      <c r="AX80" s="110">
        <f t="shared" si="30"/>
        <v>46446539.590499103</v>
      </c>
      <c r="AY80" s="110">
        <f t="shared" si="30"/>
        <v>46448995.647700317</v>
      </c>
      <c r="AZ80" s="110">
        <f t="shared" si="30"/>
        <v>46452594.278556153</v>
      </c>
      <c r="BA80" s="110">
        <f t="shared" si="30"/>
        <v>46457186.928710513</v>
      </c>
      <c r="BB80" s="110">
        <f t="shared" si="30"/>
        <v>46462654.846044675</v>
      </c>
      <c r="BC80" s="110">
        <f t="shared" si="30"/>
        <v>46469118.710917339</v>
      </c>
      <c r="BD80" s="110">
        <f t="shared" si="30"/>
        <v>46476798.700992502</v>
      </c>
      <c r="BE80" s="110">
        <f t="shared" si="30"/>
        <v>46485748.102561168</v>
      </c>
      <c r="BF80" s="110">
        <f t="shared" si="30"/>
        <v>46495044.863884255</v>
      </c>
      <c r="BG80" s="110">
        <f t="shared" si="30"/>
        <v>46501530.471854106</v>
      </c>
      <c r="BH80" s="110">
        <f t="shared" si="30"/>
        <v>46505479.657892369</v>
      </c>
      <c r="BI80" s="110">
        <f t="shared" si="28"/>
        <v>46509424.4514452</v>
      </c>
      <c r="BJ80" s="110">
        <f t="shared" si="28"/>
        <v>46513364.852959603</v>
      </c>
      <c r="BK80" s="110">
        <f t="shared" si="28"/>
        <v>46517300.86288958</v>
      </c>
      <c r="BL80" s="110">
        <f t="shared" si="28"/>
        <v>46521232.481696062</v>
      </c>
      <c r="BM80" s="110">
        <f t="shared" si="28"/>
        <v>46525159.709846929</v>
      </c>
    </row>
    <row r="81" spans="3:65">
      <c r="C81" s="51" t="str">
        <v>Roaming in originación</v>
      </c>
      <c r="G81" s="51" t="str">
        <v>minutos</v>
      </c>
      <c r="N81" s="110">
        <f t="shared" ref="N81:BH81" si="31">N20*N$48</f>
        <v>0</v>
      </c>
      <c r="O81" s="110">
        <f t="shared" si="31"/>
        <v>0</v>
      </c>
      <c r="P81" s="110">
        <f t="shared" si="31"/>
        <v>0</v>
      </c>
      <c r="Q81" s="110">
        <f t="shared" si="31"/>
        <v>0</v>
      </c>
      <c r="R81" s="110">
        <f t="shared" si="31"/>
        <v>15015003.833156515</v>
      </c>
      <c r="S81" s="110">
        <f t="shared" si="31"/>
        <v>31824603.79200808</v>
      </c>
      <c r="T81" s="110">
        <f t="shared" si="31"/>
        <v>54225134.952038474</v>
      </c>
      <c r="U81" s="110">
        <f t="shared" si="31"/>
        <v>83872848.987619787</v>
      </c>
      <c r="V81" s="110">
        <f t="shared" si="31"/>
        <v>121834980.19621944</v>
      </c>
      <c r="W81" s="110">
        <f t="shared" si="31"/>
        <v>137805893.18771127</v>
      </c>
      <c r="X81" s="110">
        <f t="shared" si="31"/>
        <v>136514812.01870999</v>
      </c>
      <c r="Y81" s="110">
        <f t="shared" si="31"/>
        <v>143257635.33138633</v>
      </c>
      <c r="Z81" s="110">
        <f t="shared" si="31"/>
        <v>152038749.02428585</v>
      </c>
      <c r="AA81" s="110">
        <f t="shared" si="31"/>
        <v>160045865.28191233</v>
      </c>
      <c r="AB81" s="110">
        <f t="shared" si="31"/>
        <v>167987182.1736604</v>
      </c>
      <c r="AC81" s="110">
        <f t="shared" si="31"/>
        <v>175864900.75619692</v>
      </c>
      <c r="AD81" s="110">
        <f t="shared" si="31"/>
        <v>183687187.38736486</v>
      </c>
      <c r="AE81" s="110">
        <f t="shared" si="31"/>
        <v>191462025.56089693</v>
      </c>
      <c r="AF81" s="110">
        <f t="shared" si="31"/>
        <v>199191807.18063667</v>
      </c>
      <c r="AG81" s="110">
        <f t="shared" si="31"/>
        <v>202876573.3981083</v>
      </c>
      <c r="AH81" s="110">
        <f t="shared" si="31"/>
        <v>204502796.99510735</v>
      </c>
      <c r="AI81" s="110">
        <f t="shared" si="31"/>
        <v>206091613.18010387</v>
      </c>
      <c r="AJ81" s="110">
        <f t="shared" si="31"/>
        <v>207642147.77931908</v>
      </c>
      <c r="AK81" s="110">
        <f t="shared" si="31"/>
        <v>209154013.68728456</v>
      </c>
      <c r="AL81" s="110">
        <f t="shared" si="31"/>
        <v>210625868.06838343</v>
      </c>
      <c r="AM81" s="110">
        <f t="shared" si="31"/>
        <v>212056678.31692818</v>
      </c>
      <c r="AN81" s="110">
        <f t="shared" si="31"/>
        <v>213448949.72892445</v>
      </c>
      <c r="AO81" s="110">
        <f t="shared" si="31"/>
        <v>214805413.16487417</v>
      </c>
      <c r="AP81" s="110">
        <f t="shared" si="31"/>
        <v>216125420.52169141</v>
      </c>
      <c r="AQ81" s="110">
        <f t="shared" si="31"/>
        <v>217407710.99500328</v>
      </c>
      <c r="AR81" s="110">
        <f t="shared" si="31"/>
        <v>218651906.52068874</v>
      </c>
      <c r="AS81" s="110">
        <f t="shared" si="31"/>
        <v>219857853.13056219</v>
      </c>
      <c r="AT81" s="110">
        <f t="shared" si="31"/>
        <v>221025416.11063552</v>
      </c>
      <c r="AU81" s="110">
        <f t="shared" si="31"/>
        <v>222154349.75957745</v>
      </c>
      <c r="AV81" s="110">
        <f t="shared" si="31"/>
        <v>223244458.52280393</v>
      </c>
      <c r="AW81" s="110">
        <f t="shared" si="31"/>
        <v>224295804.39046964</v>
      </c>
      <c r="AX81" s="110">
        <f t="shared" si="31"/>
        <v>225308645.67122018</v>
      </c>
      <c r="AY81" s="110">
        <f t="shared" si="31"/>
        <v>226283165.09448951</v>
      </c>
      <c r="AZ81" s="110">
        <f t="shared" si="31"/>
        <v>227219430.63947961</v>
      </c>
      <c r="BA81" s="110">
        <f t="shared" si="31"/>
        <v>228117562.70204484</v>
      </c>
      <c r="BB81" s="110">
        <f t="shared" si="31"/>
        <v>228977881.72923586</v>
      </c>
      <c r="BC81" s="110">
        <f t="shared" si="31"/>
        <v>229800905.26876459</v>
      </c>
      <c r="BD81" s="110">
        <f t="shared" si="31"/>
        <v>230587151.64404133</v>
      </c>
      <c r="BE81" s="110">
        <f t="shared" si="31"/>
        <v>231337060.18820089</v>
      </c>
      <c r="BF81" s="110">
        <f t="shared" si="31"/>
        <v>232033567.19168401</v>
      </c>
      <c r="BG81" s="110">
        <f t="shared" si="31"/>
        <v>232516263.45014825</v>
      </c>
      <c r="BH81" s="110">
        <f t="shared" si="31"/>
        <v>232820686.01068443</v>
      </c>
      <c r="BI81" s="110">
        <f t="shared" ref="BI81:BM90" si="32">BI20*BI$48</f>
        <v>233125507.13729948</v>
      </c>
      <c r="BJ81" s="110">
        <f t="shared" si="32"/>
        <v>233430727.35181695</v>
      </c>
      <c r="BK81" s="110">
        <f t="shared" si="32"/>
        <v>233736347.17674381</v>
      </c>
      <c r="BL81" s="110">
        <f t="shared" si="32"/>
        <v>234042367.13527116</v>
      </c>
      <c r="BM81" s="110">
        <f t="shared" si="32"/>
        <v>234348787.751275</v>
      </c>
    </row>
    <row r="82" spans="3:65">
      <c r="C82" s="51" t="str">
        <v>Roaming in terminación</v>
      </c>
      <c r="G82" s="51" t="str">
        <v>minutos</v>
      </c>
      <c r="N82" s="110">
        <f t="shared" ref="N82:BH82" si="33">N21*N$48</f>
        <v>0</v>
      </c>
      <c r="O82" s="110">
        <f t="shared" si="33"/>
        <v>0</v>
      </c>
      <c r="P82" s="110">
        <f t="shared" si="33"/>
        <v>0</v>
      </c>
      <c r="Q82" s="110">
        <f t="shared" si="33"/>
        <v>0</v>
      </c>
      <c r="R82" s="110">
        <f t="shared" si="33"/>
        <v>10010002.555437677</v>
      </c>
      <c r="S82" s="110">
        <f t="shared" si="33"/>
        <v>21216402.528005391</v>
      </c>
      <c r="T82" s="110">
        <f t="shared" si="33"/>
        <v>36150089.968025655</v>
      </c>
      <c r="U82" s="110">
        <f t="shared" si="33"/>
        <v>55915232.658413187</v>
      </c>
      <c r="V82" s="110">
        <f t="shared" si="33"/>
        <v>81223320.130812973</v>
      </c>
      <c r="W82" s="110">
        <f t="shared" si="33"/>
        <v>91870595.458474159</v>
      </c>
      <c r="X82" s="110">
        <f t="shared" si="33"/>
        <v>91009874.679140002</v>
      </c>
      <c r="Y82" s="110">
        <f t="shared" si="33"/>
        <v>95505090.220924228</v>
      </c>
      <c r="Z82" s="110">
        <f t="shared" si="33"/>
        <v>101359166.01619057</v>
      </c>
      <c r="AA82" s="110">
        <f t="shared" si="33"/>
        <v>106697243.52127489</v>
      </c>
      <c r="AB82" s="110">
        <f t="shared" si="33"/>
        <v>111991454.78244026</v>
      </c>
      <c r="AC82" s="110">
        <f t="shared" si="33"/>
        <v>117243267.17079794</v>
      </c>
      <c r="AD82" s="110">
        <f t="shared" si="33"/>
        <v>122458124.92490992</v>
      </c>
      <c r="AE82" s="110">
        <f t="shared" si="33"/>
        <v>127641350.37393129</v>
      </c>
      <c r="AF82" s="110">
        <f t="shared" si="33"/>
        <v>132794538.12042446</v>
      </c>
      <c r="AG82" s="110">
        <f t="shared" si="33"/>
        <v>135251048.93207222</v>
      </c>
      <c r="AH82" s="110">
        <f t="shared" si="33"/>
        <v>136335197.99673826</v>
      </c>
      <c r="AI82" s="110">
        <f t="shared" si="33"/>
        <v>137394408.78673592</v>
      </c>
      <c r="AJ82" s="110">
        <f t="shared" si="33"/>
        <v>138428098.51954606</v>
      </c>
      <c r="AK82" s="110">
        <f t="shared" si="33"/>
        <v>139436009.12485638</v>
      </c>
      <c r="AL82" s="110">
        <f t="shared" si="33"/>
        <v>140417245.37892228</v>
      </c>
      <c r="AM82" s="110">
        <f t="shared" si="33"/>
        <v>141371118.87795213</v>
      </c>
      <c r="AN82" s="110">
        <f t="shared" si="33"/>
        <v>142299299.81928298</v>
      </c>
      <c r="AO82" s="110">
        <f t="shared" si="33"/>
        <v>143203608.77658278</v>
      </c>
      <c r="AP82" s="110">
        <f t="shared" si="33"/>
        <v>144083613.68112761</v>
      </c>
      <c r="AQ82" s="110">
        <f t="shared" si="33"/>
        <v>144938473.99666888</v>
      </c>
      <c r="AR82" s="110">
        <f t="shared" si="33"/>
        <v>145767937.6804592</v>
      </c>
      <c r="AS82" s="110">
        <f t="shared" si="33"/>
        <v>146571902.08704144</v>
      </c>
      <c r="AT82" s="110">
        <f t="shared" si="33"/>
        <v>147350277.40709037</v>
      </c>
      <c r="AU82" s="110">
        <f t="shared" si="33"/>
        <v>148102899.83971831</v>
      </c>
      <c r="AV82" s="110">
        <f t="shared" si="33"/>
        <v>148829639.01520261</v>
      </c>
      <c r="AW82" s="110">
        <f t="shared" si="33"/>
        <v>149530536.26031309</v>
      </c>
      <c r="AX82" s="110">
        <f t="shared" si="33"/>
        <v>150205763.78081346</v>
      </c>
      <c r="AY82" s="110">
        <f t="shared" si="33"/>
        <v>150855443.39632636</v>
      </c>
      <c r="AZ82" s="110">
        <f t="shared" si="33"/>
        <v>151479620.42631975</v>
      </c>
      <c r="BA82" s="110">
        <f t="shared" si="33"/>
        <v>152078375.13469657</v>
      </c>
      <c r="BB82" s="110">
        <f t="shared" si="33"/>
        <v>152651921.1528239</v>
      </c>
      <c r="BC82" s="110">
        <f t="shared" si="33"/>
        <v>153200603.51250973</v>
      </c>
      <c r="BD82" s="110">
        <f t="shared" si="33"/>
        <v>153724767.76269421</v>
      </c>
      <c r="BE82" s="110">
        <f t="shared" si="33"/>
        <v>154224706.79213393</v>
      </c>
      <c r="BF82" s="110">
        <f t="shared" si="33"/>
        <v>154689044.79445601</v>
      </c>
      <c r="BG82" s="110">
        <f t="shared" si="33"/>
        <v>155010842.30009884</v>
      </c>
      <c r="BH82" s="110">
        <f t="shared" si="33"/>
        <v>155213790.67378962</v>
      </c>
      <c r="BI82" s="110">
        <f t="shared" si="32"/>
        <v>155417004.75819966</v>
      </c>
      <c r="BJ82" s="110">
        <f t="shared" si="32"/>
        <v>155620484.90121132</v>
      </c>
      <c r="BK82" s="110">
        <f t="shared" si="32"/>
        <v>155824231.45116255</v>
      </c>
      <c r="BL82" s="110">
        <f t="shared" si="32"/>
        <v>156028244.75684744</v>
      </c>
      <c r="BM82" s="110">
        <f t="shared" si="32"/>
        <v>156232525.16751668</v>
      </c>
    </row>
    <row r="83" spans="3:65">
      <c r="C83" s="51" t="str">
        <v>SMS on-net</v>
      </c>
      <c r="G83" s="51" t="str">
        <v>mensajes</v>
      </c>
      <c r="N83" s="110">
        <f t="shared" ref="N83:BH83" si="34">N22*N$48</f>
        <v>0</v>
      </c>
      <c r="O83" s="110">
        <f t="shared" si="34"/>
        <v>0</v>
      </c>
      <c r="P83" s="110">
        <f t="shared" si="34"/>
        <v>0</v>
      </c>
      <c r="Q83" s="110">
        <f t="shared" si="34"/>
        <v>0</v>
      </c>
      <c r="R83" s="110">
        <f t="shared" si="34"/>
        <v>1172169020.9616723</v>
      </c>
      <c r="S83" s="110">
        <f t="shared" si="34"/>
        <v>2829350857.1215372</v>
      </c>
      <c r="T83" s="110">
        <f t="shared" si="34"/>
        <v>5190415730.237627</v>
      </c>
      <c r="U83" s="110">
        <f t="shared" si="34"/>
        <v>7722607105.6546383</v>
      </c>
      <c r="V83" s="110">
        <f t="shared" si="34"/>
        <v>7582685470.0828943</v>
      </c>
      <c r="W83" s="110">
        <f t="shared" si="34"/>
        <v>5246237753.3655462</v>
      </c>
      <c r="X83" s="110">
        <f t="shared" si="34"/>
        <v>3631875600.5746255</v>
      </c>
      <c r="Y83" s="110">
        <f t="shared" si="34"/>
        <v>2615572940.4267612</v>
      </c>
      <c r="Z83" s="110">
        <f t="shared" si="34"/>
        <v>2051155406.8598816</v>
      </c>
      <c r="AA83" s="110">
        <f t="shared" si="34"/>
        <v>1710241145.5016391</v>
      </c>
      <c r="AB83" s="110">
        <f t="shared" si="34"/>
        <v>1510729079.977937</v>
      </c>
      <c r="AC83" s="110">
        <f t="shared" si="34"/>
        <v>1409323684.9289877</v>
      </c>
      <c r="AD83" s="110">
        <f t="shared" si="34"/>
        <v>1384562851.8287306</v>
      </c>
      <c r="AE83" s="110">
        <f t="shared" si="34"/>
        <v>1371722680.1514404</v>
      </c>
      <c r="AF83" s="110">
        <f t="shared" si="34"/>
        <v>1412972690.9696431</v>
      </c>
      <c r="AG83" s="110">
        <f t="shared" si="34"/>
        <v>1439110683.8499095</v>
      </c>
      <c r="AH83" s="110">
        <f t="shared" si="34"/>
        <v>1450646346.7092073</v>
      </c>
      <c r="AI83" s="110">
        <f t="shared" si="34"/>
        <v>1461916659.0385435</v>
      </c>
      <c r="AJ83" s="110">
        <f t="shared" si="34"/>
        <v>1472915419.8616123</v>
      </c>
      <c r="AK83" s="110">
        <f t="shared" si="34"/>
        <v>1483639883.2348771</v>
      </c>
      <c r="AL83" s="110">
        <f t="shared" si="34"/>
        <v>1494080523.7160935</v>
      </c>
      <c r="AM83" s="110">
        <f t="shared" si="34"/>
        <v>1504230016.4877505</v>
      </c>
      <c r="AN83" s="110">
        <f t="shared" si="34"/>
        <v>1514106132.9375825</v>
      </c>
      <c r="AO83" s="110">
        <f t="shared" si="34"/>
        <v>1523728244.5014267</v>
      </c>
      <c r="AP83" s="110">
        <f t="shared" si="34"/>
        <v>1533091753.8418</v>
      </c>
      <c r="AQ83" s="110">
        <f t="shared" si="34"/>
        <v>1542187717.4073956</v>
      </c>
      <c r="AR83" s="110">
        <f t="shared" si="34"/>
        <v>1551013453.3897297</v>
      </c>
      <c r="AS83" s="110">
        <f t="shared" si="34"/>
        <v>1559567869.6111424</v>
      </c>
      <c r="AT83" s="110">
        <f t="shared" si="34"/>
        <v>1567850010.4741685</v>
      </c>
      <c r="AU83" s="110">
        <f t="shared" si="34"/>
        <v>1575858133.0894983</v>
      </c>
      <c r="AV83" s="110">
        <f t="shared" si="34"/>
        <v>1583590850.2851851</v>
      </c>
      <c r="AW83" s="110">
        <f t="shared" si="34"/>
        <v>1591048601.7901368</v>
      </c>
      <c r="AX83" s="110">
        <f t="shared" si="34"/>
        <v>1598233219.9240012</v>
      </c>
      <c r="AY83" s="110">
        <f t="shared" si="34"/>
        <v>1605146000.8831618</v>
      </c>
      <c r="AZ83" s="110">
        <f t="shared" si="34"/>
        <v>1611787426.8800006</v>
      </c>
      <c r="BA83" s="110">
        <f t="shared" si="34"/>
        <v>1618158351.9459004</v>
      </c>
      <c r="BB83" s="110">
        <f t="shared" si="34"/>
        <v>1624261049.1810331</v>
      </c>
      <c r="BC83" s="110">
        <f t="shared" si="34"/>
        <v>1630099189.8246624</v>
      </c>
      <c r="BD83" s="110">
        <f t="shared" si="34"/>
        <v>1635676450.6184888</v>
      </c>
      <c r="BE83" s="110">
        <f t="shared" si="34"/>
        <v>1640995947.9844689</v>
      </c>
      <c r="BF83" s="110">
        <f t="shared" si="34"/>
        <v>1645936640.0185459</v>
      </c>
      <c r="BG83" s="110">
        <f t="shared" si="34"/>
        <v>1649360659.5146122</v>
      </c>
      <c r="BH83" s="110">
        <f t="shared" si="34"/>
        <v>1651520089.5164828</v>
      </c>
      <c r="BI83" s="110">
        <f t="shared" si="32"/>
        <v>1653682346.7580523</v>
      </c>
      <c r="BJ83" s="110">
        <f t="shared" si="32"/>
        <v>1655847434.9408913</v>
      </c>
      <c r="BK83" s="110">
        <f t="shared" si="32"/>
        <v>1658015357.7714169</v>
      </c>
      <c r="BL83" s="110">
        <f t="shared" si="32"/>
        <v>1660186118.9609005</v>
      </c>
      <c r="BM83" s="110">
        <f t="shared" si="32"/>
        <v>1662359722.2254705</v>
      </c>
    </row>
    <row r="84" spans="3:65">
      <c r="C84" s="51" t="str">
        <v>SMS salientes a otras redes</v>
      </c>
      <c r="G84" s="51" t="str">
        <v>mensajes</v>
      </c>
      <c r="N84" s="110">
        <f t="shared" ref="N84:BH84" si="35">N23*N$48</f>
        <v>0</v>
      </c>
      <c r="O84" s="110">
        <f t="shared" si="35"/>
        <v>0</v>
      </c>
      <c r="P84" s="110">
        <f t="shared" si="35"/>
        <v>0</v>
      </c>
      <c r="Q84" s="110">
        <f t="shared" si="35"/>
        <v>0</v>
      </c>
      <c r="R84" s="110">
        <f t="shared" si="35"/>
        <v>462467555.0383274</v>
      </c>
      <c r="S84" s="110">
        <f t="shared" si="35"/>
        <v>1200233526.8784621</v>
      </c>
      <c r="T84" s="110">
        <f t="shared" si="35"/>
        <v>2853543981.7623706</v>
      </c>
      <c r="U84" s="110">
        <f t="shared" si="35"/>
        <v>4616237310.3453598</v>
      </c>
      <c r="V84" s="110">
        <f t="shared" si="35"/>
        <v>4846066893.1171036</v>
      </c>
      <c r="W84" s="110">
        <f t="shared" si="35"/>
        <v>3352851597.2755885</v>
      </c>
      <c r="X84" s="110">
        <f t="shared" si="35"/>
        <v>2321118576.9613733</v>
      </c>
      <c r="Y84" s="110">
        <f t="shared" si="35"/>
        <v>1671603218.0346413</v>
      </c>
      <c r="Z84" s="110">
        <f t="shared" si="35"/>
        <v>1310886011.1684351</v>
      </c>
      <c r="AA84" s="110">
        <f t="shared" si="35"/>
        <v>1093008938.2134905</v>
      </c>
      <c r="AB84" s="110">
        <f t="shared" si="35"/>
        <v>965501497.83152056</v>
      </c>
      <c r="AC84" s="110">
        <f t="shared" si="35"/>
        <v>900693676.16081619</v>
      </c>
      <c r="AD84" s="110">
        <f t="shared" si="35"/>
        <v>884869117.16960132</v>
      </c>
      <c r="AE84" s="110">
        <f t="shared" si="35"/>
        <v>876663009.83299077</v>
      </c>
      <c r="AF84" s="110">
        <f t="shared" si="35"/>
        <v>903025742.74015296</v>
      </c>
      <c r="AG84" s="110">
        <f t="shared" si="35"/>
        <v>919730439.57207966</v>
      </c>
      <c r="AH84" s="110">
        <f t="shared" si="35"/>
        <v>927102840.03536713</v>
      </c>
      <c r="AI84" s="110">
        <f t="shared" si="35"/>
        <v>934305655.93347776</v>
      </c>
      <c r="AJ84" s="110">
        <f t="shared" si="35"/>
        <v>941334924.24485409</v>
      </c>
      <c r="AK84" s="110">
        <f t="shared" si="35"/>
        <v>948188890.04690099</v>
      </c>
      <c r="AL84" s="110">
        <f t="shared" si="35"/>
        <v>954861465.66388857</v>
      </c>
      <c r="AM84" s="110">
        <f t="shared" si="35"/>
        <v>961347969.83140504</v>
      </c>
      <c r="AN84" s="110">
        <f t="shared" si="35"/>
        <v>967659760.17915595</v>
      </c>
      <c r="AO84" s="110">
        <f t="shared" si="35"/>
        <v>973809216.92180967</v>
      </c>
      <c r="AP84" s="110">
        <f t="shared" si="35"/>
        <v>979793401.91758788</v>
      </c>
      <c r="AQ84" s="110">
        <f t="shared" si="35"/>
        <v>985606599.37515712</v>
      </c>
      <c r="AR84" s="110">
        <f t="shared" si="35"/>
        <v>991247095.36040235</v>
      </c>
      <c r="AS84" s="110">
        <f t="shared" si="35"/>
        <v>996714191.86652708</v>
      </c>
      <c r="AT84" s="110">
        <f t="shared" si="35"/>
        <v>1002007278.1746428</v>
      </c>
      <c r="AU84" s="110">
        <f t="shared" si="35"/>
        <v>1007125240.4104874</v>
      </c>
      <c r="AV84" s="110">
        <f t="shared" si="35"/>
        <v>1012067192.0374808</v>
      </c>
      <c r="AW84" s="110">
        <f t="shared" si="35"/>
        <v>1016833414.0847795</v>
      </c>
      <c r="AX84" s="110">
        <f t="shared" si="35"/>
        <v>1021425077.5812516</v>
      </c>
      <c r="AY84" s="110">
        <f t="shared" si="35"/>
        <v>1025843010.9213234</v>
      </c>
      <c r="AZ84" s="110">
        <f t="shared" si="35"/>
        <v>1030087522.2851869</v>
      </c>
      <c r="BA84" s="110">
        <f t="shared" si="35"/>
        <v>1034159157.4812131</v>
      </c>
      <c r="BB84" s="110">
        <f t="shared" si="35"/>
        <v>1038059369.2395113</v>
      </c>
      <c r="BC84" s="110">
        <f t="shared" si="35"/>
        <v>1041790503.8358333</v>
      </c>
      <c r="BD84" s="110">
        <f t="shared" si="35"/>
        <v>1045354911.062518</v>
      </c>
      <c r="BE84" s="110">
        <f t="shared" si="35"/>
        <v>1048754582.6135811</v>
      </c>
      <c r="BF84" s="110">
        <f t="shared" si="35"/>
        <v>1051912161.0453774</v>
      </c>
      <c r="BG84" s="110">
        <f t="shared" si="35"/>
        <v>1054100439.5367825</v>
      </c>
      <c r="BH84" s="110">
        <f t="shared" si="35"/>
        <v>1055480523.4505039</v>
      </c>
      <c r="BI84" s="110">
        <f t="shared" si="32"/>
        <v>1056862414.2429039</v>
      </c>
      <c r="BJ84" s="110">
        <f t="shared" si="32"/>
        <v>1058246114.2796429</v>
      </c>
      <c r="BK84" s="110">
        <f t="shared" si="32"/>
        <v>1059631625.929479</v>
      </c>
      <c r="BL84" s="110">
        <f t="shared" si="32"/>
        <v>1061018951.5642723</v>
      </c>
      <c r="BM84" s="110">
        <f t="shared" si="32"/>
        <v>1062408093.5589869</v>
      </c>
    </row>
    <row r="85" spans="3:65">
      <c r="C85" s="51" t="str">
        <v>SMS entrantes de otras redes</v>
      </c>
      <c r="G85" s="51" t="str">
        <v>mensajes</v>
      </c>
      <c r="N85" s="110">
        <f t="shared" ref="N85:BH85" si="36">N24*N$48</f>
        <v>0</v>
      </c>
      <c r="O85" s="110">
        <f t="shared" si="36"/>
        <v>0</v>
      </c>
      <c r="P85" s="110">
        <f t="shared" si="36"/>
        <v>0</v>
      </c>
      <c r="Q85" s="110">
        <f t="shared" si="36"/>
        <v>0</v>
      </c>
      <c r="R85" s="110">
        <f t="shared" si="36"/>
        <v>462467555.0383274</v>
      </c>
      <c r="S85" s="110">
        <f t="shared" si="36"/>
        <v>1200233526.8784621</v>
      </c>
      <c r="T85" s="110">
        <f t="shared" si="36"/>
        <v>2853543981.7623706</v>
      </c>
      <c r="U85" s="110">
        <f t="shared" si="36"/>
        <v>4616237310.3453598</v>
      </c>
      <c r="V85" s="110">
        <f t="shared" si="36"/>
        <v>4846066893.1171036</v>
      </c>
      <c r="W85" s="110">
        <f t="shared" si="36"/>
        <v>3352851597.2755885</v>
      </c>
      <c r="X85" s="110">
        <f t="shared" si="36"/>
        <v>2321118576.9613733</v>
      </c>
      <c r="Y85" s="110">
        <f t="shared" si="36"/>
        <v>1671603218.0346413</v>
      </c>
      <c r="Z85" s="110">
        <f t="shared" si="36"/>
        <v>1310886011.1684351</v>
      </c>
      <c r="AA85" s="110">
        <f t="shared" si="36"/>
        <v>1093008938.2134905</v>
      </c>
      <c r="AB85" s="110">
        <f t="shared" si="36"/>
        <v>965501497.83152056</v>
      </c>
      <c r="AC85" s="110">
        <f t="shared" si="36"/>
        <v>900693676.16081619</v>
      </c>
      <c r="AD85" s="110">
        <f t="shared" si="36"/>
        <v>884869117.16960132</v>
      </c>
      <c r="AE85" s="110">
        <f t="shared" si="36"/>
        <v>876663009.83299077</v>
      </c>
      <c r="AF85" s="110">
        <f t="shared" si="36"/>
        <v>903025742.74015296</v>
      </c>
      <c r="AG85" s="110">
        <f t="shared" si="36"/>
        <v>919730439.57207966</v>
      </c>
      <c r="AH85" s="110">
        <f t="shared" si="36"/>
        <v>927102840.03536713</v>
      </c>
      <c r="AI85" s="110">
        <f t="shared" si="36"/>
        <v>934305655.93347776</v>
      </c>
      <c r="AJ85" s="110">
        <f t="shared" si="36"/>
        <v>941334924.24485409</v>
      </c>
      <c r="AK85" s="110">
        <f t="shared" si="36"/>
        <v>948188890.04690099</v>
      </c>
      <c r="AL85" s="110">
        <f t="shared" si="36"/>
        <v>954861465.66388857</v>
      </c>
      <c r="AM85" s="110">
        <f t="shared" si="36"/>
        <v>961347969.83140504</v>
      </c>
      <c r="AN85" s="110">
        <f t="shared" si="36"/>
        <v>967659760.17915595</v>
      </c>
      <c r="AO85" s="110">
        <f t="shared" si="36"/>
        <v>973809216.92180967</v>
      </c>
      <c r="AP85" s="110">
        <f t="shared" si="36"/>
        <v>979793401.91758788</v>
      </c>
      <c r="AQ85" s="110">
        <f t="shared" si="36"/>
        <v>985606599.37515712</v>
      </c>
      <c r="AR85" s="110">
        <f t="shared" si="36"/>
        <v>991247095.36040235</v>
      </c>
      <c r="AS85" s="110">
        <f t="shared" si="36"/>
        <v>996714191.86652708</v>
      </c>
      <c r="AT85" s="110">
        <f t="shared" si="36"/>
        <v>1002007278.1746428</v>
      </c>
      <c r="AU85" s="110">
        <f t="shared" si="36"/>
        <v>1007125240.4104874</v>
      </c>
      <c r="AV85" s="110">
        <f t="shared" si="36"/>
        <v>1012067192.0374808</v>
      </c>
      <c r="AW85" s="110">
        <f t="shared" si="36"/>
        <v>1016833414.0847795</v>
      </c>
      <c r="AX85" s="110">
        <f t="shared" si="36"/>
        <v>1021425077.5812516</v>
      </c>
      <c r="AY85" s="110">
        <f t="shared" si="36"/>
        <v>1025843010.9213234</v>
      </c>
      <c r="AZ85" s="110">
        <f t="shared" si="36"/>
        <v>1030087522.2851869</v>
      </c>
      <c r="BA85" s="110">
        <f t="shared" si="36"/>
        <v>1034159157.4812131</v>
      </c>
      <c r="BB85" s="110">
        <f t="shared" si="36"/>
        <v>1038059369.2395113</v>
      </c>
      <c r="BC85" s="110">
        <f t="shared" si="36"/>
        <v>1041790503.8358333</v>
      </c>
      <c r="BD85" s="110">
        <f t="shared" si="36"/>
        <v>1045354911.062518</v>
      </c>
      <c r="BE85" s="110">
        <f t="shared" si="36"/>
        <v>1048754582.6135811</v>
      </c>
      <c r="BF85" s="110">
        <f t="shared" si="36"/>
        <v>1051912161.0453774</v>
      </c>
      <c r="BG85" s="110">
        <f t="shared" si="36"/>
        <v>1054100439.5367825</v>
      </c>
      <c r="BH85" s="110">
        <f t="shared" si="36"/>
        <v>1055480523.4505039</v>
      </c>
      <c r="BI85" s="110">
        <f t="shared" si="32"/>
        <v>1056862414.2429039</v>
      </c>
      <c r="BJ85" s="110">
        <f t="shared" si="32"/>
        <v>1058246114.2796429</v>
      </c>
      <c r="BK85" s="110">
        <f t="shared" si="32"/>
        <v>1059631625.929479</v>
      </c>
      <c r="BL85" s="110">
        <f t="shared" si="32"/>
        <v>1061018951.5642723</v>
      </c>
      <c r="BM85" s="110">
        <f t="shared" si="32"/>
        <v>1062408093.5589869</v>
      </c>
    </row>
    <row r="86" spans="3:65">
      <c r="C86" s="51" t="str">
        <v>Recuperación de correo de voz</v>
      </c>
      <c r="G86" s="51" t="str">
        <v>minutos</v>
      </c>
      <c r="N86" s="110">
        <f t="shared" ref="N86:BH86" si="37">N25*N$48</f>
        <v>0</v>
      </c>
      <c r="O86" s="110">
        <f t="shared" si="37"/>
        <v>0</v>
      </c>
      <c r="P86" s="110">
        <f t="shared" si="37"/>
        <v>0</v>
      </c>
      <c r="Q86" s="110">
        <f t="shared" si="37"/>
        <v>0</v>
      </c>
      <c r="R86" s="110">
        <f t="shared" si="37"/>
        <v>65990022.699457057</v>
      </c>
      <c r="S86" s="110">
        <f t="shared" si="37"/>
        <v>152047213.98849103</v>
      </c>
      <c r="T86" s="110">
        <f t="shared" si="37"/>
        <v>258856606.5915674</v>
      </c>
      <c r="U86" s="110">
        <f t="shared" si="37"/>
        <v>383035184.33641249</v>
      </c>
      <c r="V86" s="110">
        <f t="shared" si="37"/>
        <v>531178038.86897695</v>
      </c>
      <c r="W86" s="110">
        <f t="shared" si="37"/>
        <v>601337311.38730645</v>
      </c>
      <c r="X86" s="110">
        <f t="shared" si="37"/>
        <v>599688129.23828328</v>
      </c>
      <c r="Y86" s="110">
        <f t="shared" si="37"/>
        <v>627278934.24818385</v>
      </c>
      <c r="Z86" s="110">
        <f t="shared" si="37"/>
        <v>663211631.59946036</v>
      </c>
      <c r="AA86" s="110">
        <f t="shared" si="37"/>
        <v>695525303.74829853</v>
      </c>
      <c r="AB86" s="110">
        <f t="shared" si="37"/>
        <v>727200703.71623921</v>
      </c>
      <c r="AC86" s="110">
        <f t="shared" si="37"/>
        <v>758250941.86933446</v>
      </c>
      <c r="AD86" s="110">
        <f t="shared" si="37"/>
        <v>788716580.48952746</v>
      </c>
      <c r="AE86" s="110">
        <f t="shared" si="37"/>
        <v>818640622.61673141</v>
      </c>
      <c r="AF86" s="110">
        <f t="shared" si="37"/>
        <v>848048489.2126081</v>
      </c>
      <c r="AG86" s="110">
        <f t="shared" si="37"/>
        <v>863517695.09858441</v>
      </c>
      <c r="AH86" s="110">
        <f t="shared" si="37"/>
        <v>870460036.07733512</v>
      </c>
      <c r="AI86" s="110">
        <f t="shared" si="37"/>
        <v>877242379.4674654</v>
      </c>
      <c r="AJ86" s="110">
        <f t="shared" si="37"/>
        <v>883858975.94649923</v>
      </c>
      <c r="AK86" s="110">
        <f t="shared" si="37"/>
        <v>890308189.45611858</v>
      </c>
      <c r="AL86" s="110">
        <f t="shared" si="37"/>
        <v>896585864.02959657</v>
      </c>
      <c r="AM86" s="110">
        <f t="shared" si="37"/>
        <v>902690451.76157153</v>
      </c>
      <c r="AN86" s="110">
        <f t="shared" si="37"/>
        <v>908633305.40340889</v>
      </c>
      <c r="AO86" s="110">
        <f t="shared" si="37"/>
        <v>914422604.47651792</v>
      </c>
      <c r="AP86" s="110">
        <f t="shared" si="37"/>
        <v>920053760.00760353</v>
      </c>
      <c r="AQ86" s="110">
        <f t="shared" si="37"/>
        <v>925522362.47881329</v>
      </c>
      <c r="AR86" s="110">
        <f t="shared" si="37"/>
        <v>930827473.68051195</v>
      </c>
      <c r="AS86" s="110">
        <f t="shared" si="37"/>
        <v>935968145.4531163</v>
      </c>
      <c r="AT86" s="110">
        <f t="shared" si="37"/>
        <v>940943117.49463046</v>
      </c>
      <c r="AU86" s="110">
        <f t="shared" si="37"/>
        <v>945751263.72256064</v>
      </c>
      <c r="AV86" s="110">
        <f t="shared" si="37"/>
        <v>950392236.96490705</v>
      </c>
      <c r="AW86" s="110">
        <f t="shared" si="37"/>
        <v>954866622.99675918</v>
      </c>
      <c r="AX86" s="110">
        <f t="shared" si="37"/>
        <v>959175088.78335083</v>
      </c>
      <c r="AY86" s="110">
        <f t="shared" si="37"/>
        <v>963317706.2740773</v>
      </c>
      <c r="AZ86" s="110">
        <f t="shared" si="37"/>
        <v>967294587.16364062</v>
      </c>
      <c r="BA86" s="110">
        <f t="shared" si="37"/>
        <v>971106584.64554417</v>
      </c>
      <c r="BB86" s="110">
        <f t="shared" si="37"/>
        <v>974755337.55467367</v>
      </c>
      <c r="BC86" s="110">
        <f t="shared" si="37"/>
        <v>978242730.21738338</v>
      </c>
      <c r="BD86" s="110">
        <f t="shared" si="37"/>
        <v>981570398.58658695</v>
      </c>
      <c r="BE86" s="110">
        <f t="shared" si="37"/>
        <v>984740059.45593596</v>
      </c>
      <c r="BF86" s="110">
        <f t="shared" si="37"/>
        <v>987681393.56429219</v>
      </c>
      <c r="BG86" s="110">
        <f t="shared" si="37"/>
        <v>989719623.99272442</v>
      </c>
      <c r="BH86" s="110">
        <f t="shared" si="37"/>
        <v>991005402.01436937</v>
      </c>
      <c r="BI86" s="110">
        <f t="shared" si="32"/>
        <v>992292863.18621337</v>
      </c>
      <c r="BJ86" s="110">
        <f t="shared" si="32"/>
        <v>993582009.7211647</v>
      </c>
      <c r="BK86" s="110">
        <f t="shared" si="32"/>
        <v>994872843.83503652</v>
      </c>
      <c r="BL86" s="110">
        <f t="shared" si="32"/>
        <v>996165367.74655032</v>
      </c>
      <c r="BM86" s="110">
        <f t="shared" si="32"/>
        <v>997459583.67733991</v>
      </c>
    </row>
    <row r="87" spans="3:65">
      <c r="C87" s="51" t="str">
        <v>Depósito de corroe de voz</v>
      </c>
      <c r="G87" s="51" t="str">
        <v>minutos</v>
      </c>
      <c r="N87" s="110">
        <f t="shared" ref="N87:BH87" si="38">N26*N$48</f>
        <v>0</v>
      </c>
      <c r="O87" s="110">
        <f t="shared" si="38"/>
        <v>0</v>
      </c>
      <c r="P87" s="110">
        <f t="shared" si="38"/>
        <v>0</v>
      </c>
      <c r="Q87" s="110">
        <f t="shared" si="38"/>
        <v>0</v>
      </c>
      <c r="R87" s="110">
        <f t="shared" si="38"/>
        <v>79188027.239348471</v>
      </c>
      <c r="S87" s="110">
        <f t="shared" si="38"/>
        <v>182456656.7861892</v>
      </c>
      <c r="T87" s="110">
        <f t="shared" si="38"/>
        <v>310627927.90988088</v>
      </c>
      <c r="U87" s="110">
        <f t="shared" si="38"/>
        <v>459642221.20369494</v>
      </c>
      <c r="V87" s="110">
        <f t="shared" si="38"/>
        <v>637413646.64277232</v>
      </c>
      <c r="W87" s="110">
        <f t="shared" si="38"/>
        <v>721604773.66476762</v>
      </c>
      <c r="X87" s="110">
        <f t="shared" si="38"/>
        <v>719625755.08593988</v>
      </c>
      <c r="Y87" s="110">
        <f t="shared" si="38"/>
        <v>752734721.09782064</v>
      </c>
      <c r="Z87" s="110">
        <f t="shared" si="38"/>
        <v>795853957.91935241</v>
      </c>
      <c r="AA87" s="110">
        <f t="shared" si="38"/>
        <v>834630364.49795806</v>
      </c>
      <c r="AB87" s="110">
        <f t="shared" si="38"/>
        <v>872640844.45948696</v>
      </c>
      <c r="AC87" s="110">
        <f t="shared" si="38"/>
        <v>909901130.24320114</v>
      </c>
      <c r="AD87" s="110">
        <f t="shared" si="38"/>
        <v>946459896.58743286</v>
      </c>
      <c r="AE87" s="110">
        <f t="shared" si="38"/>
        <v>982368747.14007771</v>
      </c>
      <c r="AF87" s="110">
        <f t="shared" si="38"/>
        <v>1017658187.0551295</v>
      </c>
      <c r="AG87" s="110">
        <f t="shared" si="38"/>
        <v>1036221234.1183014</v>
      </c>
      <c r="AH87" s="110">
        <f t="shared" si="38"/>
        <v>1044552043.2928021</v>
      </c>
      <c r="AI87" s="110">
        <f t="shared" si="38"/>
        <v>1052690855.3609583</v>
      </c>
      <c r="AJ87" s="110">
        <f t="shared" si="38"/>
        <v>1060630771.1357989</v>
      </c>
      <c r="AK87" s="110">
        <f t="shared" si="38"/>
        <v>1068369827.3473423</v>
      </c>
      <c r="AL87" s="110">
        <f t="shared" si="38"/>
        <v>1075903036.8355157</v>
      </c>
      <c r="AM87" s="110">
        <f t="shared" si="38"/>
        <v>1083228542.1138856</v>
      </c>
      <c r="AN87" s="110">
        <f t="shared" si="38"/>
        <v>1090359966.4840906</v>
      </c>
      <c r="AO87" s="110">
        <f t="shared" si="38"/>
        <v>1097307125.3718214</v>
      </c>
      <c r="AP87" s="110">
        <f t="shared" si="38"/>
        <v>1104064512.009124</v>
      </c>
      <c r="AQ87" s="110">
        <f t="shared" si="38"/>
        <v>1110626834.974576</v>
      </c>
      <c r="AR87" s="110">
        <f t="shared" si="38"/>
        <v>1116992968.4166143</v>
      </c>
      <c r="AS87" s="110">
        <f t="shared" si="38"/>
        <v>1123161774.5437396</v>
      </c>
      <c r="AT87" s="110">
        <f t="shared" si="38"/>
        <v>1129131740.9935563</v>
      </c>
      <c r="AU87" s="110">
        <f t="shared" si="38"/>
        <v>1134901516.4670725</v>
      </c>
      <c r="AV87" s="110">
        <f t="shared" si="38"/>
        <v>1140470684.3578882</v>
      </c>
      <c r="AW87" s="110">
        <f t="shared" si="38"/>
        <v>1145839947.5961111</v>
      </c>
      <c r="AX87" s="110">
        <f t="shared" si="38"/>
        <v>1151010106.5400209</v>
      </c>
      <c r="AY87" s="110">
        <f t="shared" si="38"/>
        <v>1155981247.5288928</v>
      </c>
      <c r="AZ87" s="110">
        <f t="shared" si="38"/>
        <v>1160753504.5963686</v>
      </c>
      <c r="BA87" s="110">
        <f t="shared" si="38"/>
        <v>1165327901.5746529</v>
      </c>
      <c r="BB87" s="110">
        <f t="shared" si="38"/>
        <v>1169706405.0656083</v>
      </c>
      <c r="BC87" s="110">
        <f t="shared" si="38"/>
        <v>1173891276.26086</v>
      </c>
      <c r="BD87" s="110">
        <f t="shared" si="38"/>
        <v>1177884478.3039043</v>
      </c>
      <c r="BE87" s="110">
        <f t="shared" si="38"/>
        <v>1181688071.3471231</v>
      </c>
      <c r="BF87" s="110">
        <f t="shared" si="38"/>
        <v>1185217672.2771504</v>
      </c>
      <c r="BG87" s="110">
        <f t="shared" si="38"/>
        <v>1187663548.7912693</v>
      </c>
      <c r="BH87" s="110">
        <f t="shared" si="38"/>
        <v>1189206482.4172432</v>
      </c>
      <c r="BI87" s="110">
        <f t="shared" si="32"/>
        <v>1190751435.823456</v>
      </c>
      <c r="BJ87" s="110">
        <f t="shared" si="32"/>
        <v>1192298411.6653974</v>
      </c>
      <c r="BK87" s="110">
        <f t="shared" si="32"/>
        <v>1193847412.6020436</v>
      </c>
      <c r="BL87" s="110">
        <f t="shared" si="32"/>
        <v>1195398441.2958603</v>
      </c>
      <c r="BM87" s="110">
        <f t="shared" si="32"/>
        <v>1196951500.4128077</v>
      </c>
    </row>
    <row r="88" spans="3:65">
      <c r="C88" s="51" t="str">
        <v xml:space="preserve">Datos GPRS </v>
      </c>
      <c r="G88" s="51" t="str">
        <v>megabytes</v>
      </c>
      <c r="N88" s="110">
        <f t="shared" ref="N88:BH88" si="39">N27*N$48</f>
        <v>0</v>
      </c>
      <c r="O88" s="110">
        <f t="shared" si="39"/>
        <v>0</v>
      </c>
      <c r="P88" s="110">
        <f t="shared" si="39"/>
        <v>0</v>
      </c>
      <c r="Q88" s="110">
        <f t="shared" si="39"/>
        <v>0</v>
      </c>
      <c r="R88" s="110">
        <f t="shared" si="39"/>
        <v>212403.86894912427</v>
      </c>
      <c r="S88" s="110">
        <f t="shared" si="39"/>
        <v>2626129.7375003393</v>
      </c>
      <c r="T88" s="110">
        <f t="shared" si="39"/>
        <v>9625703.5947571658</v>
      </c>
      <c r="U88" s="110">
        <f t="shared" si="39"/>
        <v>17867366.965452347</v>
      </c>
      <c r="V88" s="110">
        <f t="shared" si="39"/>
        <v>43225944.942828842</v>
      </c>
      <c r="W88" s="110">
        <f t="shared" si="39"/>
        <v>88567339.950411424</v>
      </c>
      <c r="X88" s="110">
        <f t="shared" si="39"/>
        <v>223274140.24461183</v>
      </c>
      <c r="Y88" s="110">
        <f t="shared" si="39"/>
        <v>94875210.577368155</v>
      </c>
      <c r="Z88" s="110">
        <f t="shared" si="39"/>
        <v>121487341.46467888</v>
      </c>
      <c r="AA88" s="110">
        <f t="shared" si="39"/>
        <v>48987895.65880464</v>
      </c>
      <c r="AB88" s="110">
        <f t="shared" si="39"/>
        <v>56096717.507149614</v>
      </c>
      <c r="AC88" s="110">
        <f t="shared" si="39"/>
        <v>60598807.771146335</v>
      </c>
      <c r="AD88" s="110">
        <f t="shared" si="39"/>
        <v>64368409.129509784</v>
      </c>
      <c r="AE88" s="110">
        <f t="shared" si="39"/>
        <v>67196476.188327983</v>
      </c>
      <c r="AF88" s="110">
        <f t="shared" si="39"/>
        <v>69800811.114646792</v>
      </c>
      <c r="AG88" s="110">
        <f t="shared" si="39"/>
        <v>72488692.521920174</v>
      </c>
      <c r="AH88" s="110">
        <f t="shared" si="39"/>
        <v>75261841.851134598</v>
      </c>
      <c r="AI88" s="110">
        <f t="shared" si="39"/>
        <v>75846563.596767217</v>
      </c>
      <c r="AJ88" s="110">
        <f t="shared" si="39"/>
        <v>76417196.81795314</v>
      </c>
      <c r="AK88" s="110">
        <f t="shared" si="39"/>
        <v>76973599.050770238</v>
      </c>
      <c r="AL88" s="110">
        <f t="shared" si="39"/>
        <v>77515276.100110605</v>
      </c>
      <c r="AM88" s="110">
        <f t="shared" si="39"/>
        <v>78041847.942780986</v>
      </c>
      <c r="AN88" s="110">
        <f t="shared" si="39"/>
        <v>78554236.586668462</v>
      </c>
      <c r="AO88" s="110">
        <f t="shared" si="39"/>
        <v>79053447.052703008</v>
      </c>
      <c r="AP88" s="110">
        <f t="shared" si="39"/>
        <v>79539240.823697194</v>
      </c>
      <c r="AQ88" s="110">
        <f t="shared" si="39"/>
        <v>80011153.893971339</v>
      </c>
      <c r="AR88" s="110">
        <f t="shared" si="39"/>
        <v>80469047.127031982</v>
      </c>
      <c r="AS88" s="110">
        <f t="shared" si="39"/>
        <v>80912863.858963415</v>
      </c>
      <c r="AT88" s="110">
        <f t="shared" si="39"/>
        <v>81342554.511847839</v>
      </c>
      <c r="AU88" s="110">
        <f t="shared" si="39"/>
        <v>81758028.661813229</v>
      </c>
      <c r="AV88" s="110">
        <f t="shared" si="39"/>
        <v>82159214.340170726</v>
      </c>
      <c r="AW88" s="110">
        <f t="shared" si="39"/>
        <v>82546134.360756055</v>
      </c>
      <c r="AX88" s="110">
        <f t="shared" si="39"/>
        <v>82918883.787229538</v>
      </c>
      <c r="AY88" s="110">
        <f t="shared" si="39"/>
        <v>83277529.868323043</v>
      </c>
      <c r="AZ88" s="110">
        <f t="shared" si="39"/>
        <v>83622097.621982649</v>
      </c>
      <c r="BA88" s="110">
        <f t="shared" si="39"/>
        <v>83952631.356716022</v>
      </c>
      <c r="BB88" s="110">
        <f t="shared" si="39"/>
        <v>84269249.004578918</v>
      </c>
      <c r="BC88" s="110">
        <f t="shared" si="39"/>
        <v>84572141.035308704</v>
      </c>
      <c r="BD88" s="110">
        <f t="shared" si="39"/>
        <v>84861498.204118118</v>
      </c>
      <c r="BE88" s="110">
        <f t="shared" si="39"/>
        <v>85137482.195939511</v>
      </c>
      <c r="BF88" s="110">
        <f t="shared" si="39"/>
        <v>85393813.164095446</v>
      </c>
      <c r="BG88" s="110">
        <f t="shared" si="39"/>
        <v>85571456.746483877</v>
      </c>
      <c r="BH88" s="110">
        <f t="shared" si="39"/>
        <v>85683491.412726358</v>
      </c>
      <c r="BI88" s="110">
        <f t="shared" si="32"/>
        <v>85795672.760665238</v>
      </c>
      <c r="BJ88" s="110">
        <f t="shared" si="32"/>
        <v>85908000.982343972</v>
      </c>
      <c r="BK88" s="110">
        <f t="shared" si="32"/>
        <v>86020476.270057365</v>
      </c>
      <c r="BL88" s="110">
        <f t="shared" si="32"/>
        <v>86133098.816352054</v>
      </c>
      <c r="BM88" s="110">
        <f t="shared" si="32"/>
        <v>86245868.814026728</v>
      </c>
    </row>
    <row r="89" spans="3:65">
      <c r="C89" s="51" t="str">
        <v>Datos EDGE</v>
      </c>
      <c r="G89" s="51" t="str">
        <v>megabytes</v>
      </c>
      <c r="N89" s="110">
        <f t="shared" ref="N89:BH89" si="40">N28*N$48</f>
        <v>0</v>
      </c>
      <c r="O89" s="110">
        <f t="shared" si="40"/>
        <v>0</v>
      </c>
      <c r="P89" s="110">
        <f t="shared" si="40"/>
        <v>0</v>
      </c>
      <c r="Q89" s="110">
        <f t="shared" si="40"/>
        <v>0</v>
      </c>
      <c r="R89" s="110">
        <f t="shared" si="40"/>
        <v>1380625.1481693066</v>
      </c>
      <c r="S89" s="110">
        <f t="shared" si="40"/>
        <v>14881401.845835244</v>
      </c>
      <c r="T89" s="110">
        <f t="shared" si="40"/>
        <v>38502814.379028633</v>
      </c>
      <c r="U89" s="110">
        <f t="shared" si="40"/>
        <v>71469467.861809328</v>
      </c>
      <c r="V89" s="110">
        <f t="shared" si="40"/>
        <v>172903779.77131522</v>
      </c>
      <c r="W89" s="110">
        <f t="shared" si="40"/>
        <v>206657126.55095983</v>
      </c>
      <c r="X89" s="110">
        <f t="shared" si="40"/>
        <v>267928968.29353398</v>
      </c>
      <c r="Y89" s="110">
        <f t="shared" si="40"/>
        <v>126500280.76981941</v>
      </c>
      <c r="Z89" s="110">
        <f t="shared" si="40"/>
        <v>80991560.976449519</v>
      </c>
      <c r="AA89" s="110">
        <f t="shared" si="40"/>
        <v>97975791.317598313</v>
      </c>
      <c r="AB89" s="110">
        <f t="shared" si="40"/>
        <v>112193435.01428667</v>
      </c>
      <c r="AC89" s="110">
        <f t="shared" si="40"/>
        <v>121197615.54227911</v>
      </c>
      <c r="AD89" s="110">
        <f t="shared" si="40"/>
        <v>128736818.25900516</v>
      </c>
      <c r="AE89" s="110">
        <f t="shared" si="40"/>
        <v>134392952.37664092</v>
      </c>
      <c r="AF89" s="110">
        <f t="shared" si="40"/>
        <v>139601622.22927797</v>
      </c>
      <c r="AG89" s="110">
        <f t="shared" si="40"/>
        <v>144977385.04382411</v>
      </c>
      <c r="AH89" s="110">
        <f t="shared" si="40"/>
        <v>150523683.70225236</v>
      </c>
      <c r="AI89" s="110">
        <f t="shared" si="40"/>
        <v>151693127.19351748</v>
      </c>
      <c r="AJ89" s="110">
        <f t="shared" si="40"/>
        <v>152834393.63588917</v>
      </c>
      <c r="AK89" s="110">
        <f t="shared" si="40"/>
        <v>153947198.10152325</v>
      </c>
      <c r="AL89" s="110">
        <f t="shared" si="40"/>
        <v>155030552.20020387</v>
      </c>
      <c r="AM89" s="110">
        <f t="shared" si="40"/>
        <v>156083695.88554451</v>
      </c>
      <c r="AN89" s="110">
        <f t="shared" si="40"/>
        <v>157108473.17331934</v>
      </c>
      <c r="AO89" s="110">
        <f t="shared" si="40"/>
        <v>158106894.10538831</v>
      </c>
      <c r="AP89" s="110">
        <f t="shared" si="40"/>
        <v>159078481.6473766</v>
      </c>
      <c r="AQ89" s="110">
        <f t="shared" si="40"/>
        <v>160022307.78792477</v>
      </c>
      <c r="AR89" s="110">
        <f t="shared" si="40"/>
        <v>160938094.25404596</v>
      </c>
      <c r="AS89" s="110">
        <f t="shared" si="40"/>
        <v>161825727.71790871</v>
      </c>
      <c r="AT89" s="110">
        <f t="shared" si="40"/>
        <v>162685109.02367747</v>
      </c>
      <c r="AU89" s="110">
        <f t="shared" si="40"/>
        <v>163516057.32360816</v>
      </c>
      <c r="AV89" s="110">
        <f t="shared" si="40"/>
        <v>164318428.68032306</v>
      </c>
      <c r="AW89" s="110">
        <f t="shared" si="40"/>
        <v>165092268.72149363</v>
      </c>
      <c r="AX89" s="110">
        <f t="shared" si="40"/>
        <v>165837767.57444054</v>
      </c>
      <c r="AY89" s="110">
        <f t="shared" si="40"/>
        <v>166555059.73662743</v>
      </c>
      <c r="AZ89" s="110">
        <f t="shared" si="40"/>
        <v>167244195.24394658</v>
      </c>
      <c r="BA89" s="110">
        <f t="shared" si="40"/>
        <v>167905262.71341324</v>
      </c>
      <c r="BB89" s="110">
        <f t="shared" si="40"/>
        <v>168538498.00913897</v>
      </c>
      <c r="BC89" s="110">
        <f t="shared" si="40"/>
        <v>169144282.07059851</v>
      </c>
      <c r="BD89" s="110">
        <f t="shared" si="40"/>
        <v>169722996.40821725</v>
      </c>
      <c r="BE89" s="110">
        <f t="shared" si="40"/>
        <v>170274964.39185995</v>
      </c>
      <c r="BF89" s="110">
        <f t="shared" si="40"/>
        <v>170787626.32817179</v>
      </c>
      <c r="BG89" s="110">
        <f t="shared" si="40"/>
        <v>171142913.49294859</v>
      </c>
      <c r="BH89" s="110">
        <f t="shared" si="40"/>
        <v>171366982.82543355</v>
      </c>
      <c r="BI89" s="110">
        <f t="shared" si="32"/>
        <v>171591345.52131128</v>
      </c>
      <c r="BJ89" s="110">
        <f t="shared" si="32"/>
        <v>171816001.96466869</v>
      </c>
      <c r="BK89" s="110">
        <f t="shared" si="32"/>
        <v>172040952.54009545</v>
      </c>
      <c r="BL89" s="110">
        <f t="shared" si="32"/>
        <v>172266197.63268483</v>
      </c>
      <c r="BM89" s="110">
        <f t="shared" si="32"/>
        <v>172491737.62803414</v>
      </c>
    </row>
    <row r="90" spans="3:65">
      <c r="C90" s="51" t="str">
        <v>Datos Release 99</v>
      </c>
      <c r="G90" s="51" t="str">
        <v>megabytes</v>
      </c>
      <c r="N90" s="110">
        <f t="shared" ref="N90:BH90" si="41">N29*N$48</f>
        <v>0</v>
      </c>
      <c r="O90" s="110">
        <f t="shared" si="41"/>
        <v>0</v>
      </c>
      <c r="P90" s="110">
        <f t="shared" si="41"/>
        <v>0</v>
      </c>
      <c r="Q90" s="110">
        <f t="shared" si="41"/>
        <v>0</v>
      </c>
      <c r="R90" s="110">
        <f t="shared" si="41"/>
        <v>3186058.0342368609</v>
      </c>
      <c r="S90" s="110">
        <f t="shared" si="41"/>
        <v>30638180.270837262</v>
      </c>
      <c r="T90" s="110">
        <f t="shared" si="41"/>
        <v>120321294.93446447</v>
      </c>
      <c r="U90" s="110">
        <f t="shared" si="41"/>
        <v>268010504.48178494</v>
      </c>
      <c r="V90" s="110">
        <f t="shared" si="41"/>
        <v>324194587.07121599</v>
      </c>
      <c r="W90" s="110">
        <f t="shared" si="41"/>
        <v>295224466.50137115</v>
      </c>
      <c r="X90" s="110">
        <f t="shared" si="41"/>
        <v>625167592.68491268</v>
      </c>
      <c r="Y90" s="110">
        <f t="shared" si="41"/>
        <v>284625631.73209363</v>
      </c>
      <c r="Z90" s="110">
        <f t="shared" si="41"/>
        <v>364462024.39402276</v>
      </c>
      <c r="AA90" s="110">
        <f t="shared" si="41"/>
        <v>440891060.92919236</v>
      </c>
      <c r="AB90" s="110">
        <f t="shared" si="41"/>
        <v>504870457.56428993</v>
      </c>
      <c r="AC90" s="110">
        <f t="shared" si="41"/>
        <v>545389269.94025588</v>
      </c>
      <c r="AD90" s="110">
        <f t="shared" si="41"/>
        <v>579315682.16552317</v>
      </c>
      <c r="AE90" s="110">
        <f t="shared" si="41"/>
        <v>604768285.69488406</v>
      </c>
      <c r="AF90" s="110">
        <f t="shared" si="41"/>
        <v>628207300.0317508</v>
      </c>
      <c r="AG90" s="110">
        <f t="shared" si="41"/>
        <v>652398232.6972084</v>
      </c>
      <c r="AH90" s="110">
        <f t="shared" si="41"/>
        <v>677356576.66013551</v>
      </c>
      <c r="AI90" s="110">
        <f t="shared" si="41"/>
        <v>682619072.37082863</v>
      </c>
      <c r="AJ90" s="110">
        <f t="shared" si="41"/>
        <v>687754771.36150122</v>
      </c>
      <c r="AK90" s="110">
        <f t="shared" si="41"/>
        <v>692762391.45685446</v>
      </c>
      <c r="AL90" s="110">
        <f t="shared" si="41"/>
        <v>697637484.90091741</v>
      </c>
      <c r="AM90" s="110">
        <f t="shared" si="41"/>
        <v>702376631.4849503</v>
      </c>
      <c r="AN90" s="110">
        <f t="shared" si="41"/>
        <v>706988129.27993691</v>
      </c>
      <c r="AO90" s="110">
        <f t="shared" si="41"/>
        <v>711481023.47424734</v>
      </c>
      <c r="AP90" s="110">
        <f t="shared" si="41"/>
        <v>715853167.41319442</v>
      </c>
      <c r="AQ90" s="110">
        <f t="shared" si="41"/>
        <v>720100385.04566157</v>
      </c>
      <c r="AR90" s="110">
        <f t="shared" si="41"/>
        <v>724221424.14320672</v>
      </c>
      <c r="AS90" s="110">
        <f t="shared" si="41"/>
        <v>728215774.73058915</v>
      </c>
      <c r="AT90" s="110">
        <f t="shared" si="41"/>
        <v>732082990.60654867</v>
      </c>
      <c r="AU90" s="110">
        <f t="shared" si="41"/>
        <v>735822257.9562366</v>
      </c>
      <c r="AV90" s="110">
        <f t="shared" si="41"/>
        <v>739432929.0614537</v>
      </c>
      <c r="AW90" s="110">
        <f t="shared" si="41"/>
        <v>742915209.24672127</v>
      </c>
      <c r="AX90" s="110">
        <f t="shared" si="41"/>
        <v>746269954.0849824</v>
      </c>
      <c r="AY90" s="110">
        <f t="shared" si="41"/>
        <v>749497768.81482339</v>
      </c>
      <c r="AZ90" s="110">
        <f t="shared" si="41"/>
        <v>752598878.5977596</v>
      </c>
      <c r="BA90" s="110">
        <f t="shared" si="41"/>
        <v>755573682.21035957</v>
      </c>
      <c r="BB90" s="110">
        <f t="shared" si="41"/>
        <v>758423241.04112518</v>
      </c>
      <c r="BC90" s="110">
        <f t="shared" si="41"/>
        <v>761149269.31769323</v>
      </c>
      <c r="BD90" s="110">
        <f t="shared" si="41"/>
        <v>763753483.8369776</v>
      </c>
      <c r="BE90" s="110">
        <f t="shared" si="41"/>
        <v>766237339.7633698</v>
      </c>
      <c r="BF90" s="110">
        <f t="shared" si="41"/>
        <v>768544318.4767729</v>
      </c>
      <c r="BG90" s="110">
        <f t="shared" si="41"/>
        <v>770143110.71826863</v>
      </c>
      <c r="BH90" s="110">
        <f t="shared" si="41"/>
        <v>771151422.71445084</v>
      </c>
      <c r="BI90" s="110">
        <f t="shared" si="32"/>
        <v>772161054.84590077</v>
      </c>
      <c r="BJ90" s="110">
        <f t="shared" si="32"/>
        <v>773172008.84100914</v>
      </c>
      <c r="BK90" s="110">
        <f t="shared" si="32"/>
        <v>774184286.43042958</v>
      </c>
      <c r="BL90" s="110">
        <f t="shared" si="32"/>
        <v>775197889.34708166</v>
      </c>
      <c r="BM90" s="110">
        <f t="shared" si="32"/>
        <v>776212819.32615364</v>
      </c>
    </row>
    <row r="91" spans="3:65">
      <c r="C91" s="51" t="str">
        <v>Datos - HSDPA</v>
      </c>
      <c r="G91" s="51" t="str">
        <v>megabytes</v>
      </c>
      <c r="N91" s="110">
        <f t="shared" ref="N91:BH91" si="42">N30*N$48</f>
        <v>0</v>
      </c>
      <c r="O91" s="110">
        <f t="shared" si="42"/>
        <v>0</v>
      </c>
      <c r="P91" s="110">
        <f t="shared" si="42"/>
        <v>0</v>
      </c>
      <c r="Q91" s="110">
        <f t="shared" si="42"/>
        <v>0</v>
      </c>
      <c r="R91" s="110">
        <f t="shared" si="42"/>
        <v>520389.47892535396</v>
      </c>
      <c r="S91" s="110">
        <f t="shared" si="42"/>
        <v>37422348.759379797</v>
      </c>
      <c r="T91" s="110">
        <f t="shared" si="42"/>
        <v>285960376.28882205</v>
      </c>
      <c r="U91" s="110">
        <f t="shared" si="42"/>
        <v>1267485335.2986288</v>
      </c>
      <c r="V91" s="110">
        <f t="shared" si="42"/>
        <v>4210727206.2246795</v>
      </c>
      <c r="W91" s="110">
        <f t="shared" si="42"/>
        <v>12045158233.255943</v>
      </c>
      <c r="X91" s="110">
        <f t="shared" si="42"/>
        <v>36480721241.75631</v>
      </c>
      <c r="Y91" s="110">
        <f t="shared" si="42"/>
        <v>51994446885.297432</v>
      </c>
      <c r="Z91" s="110">
        <f t="shared" si="42"/>
        <v>66080658051.488251</v>
      </c>
      <c r="AA91" s="110">
        <f t="shared" si="42"/>
        <v>79497074336.11174</v>
      </c>
      <c r="AB91" s="110">
        <f t="shared" si="42"/>
        <v>90578226022.176331</v>
      </c>
      <c r="AC91" s="110">
        <f t="shared" si="42"/>
        <v>97473166017.906845</v>
      </c>
      <c r="AD91" s="110">
        <f t="shared" si="42"/>
        <v>103233470564.93427</v>
      </c>
      <c r="AE91" s="110">
        <f t="shared" si="42"/>
        <v>107528004140.8533</v>
      </c>
      <c r="AF91" s="110">
        <f t="shared" si="42"/>
        <v>111504645090.13705</v>
      </c>
      <c r="AG91" s="110">
        <f t="shared" si="42"/>
        <v>115798452820.68227</v>
      </c>
      <c r="AH91" s="110">
        <f t="shared" si="42"/>
        <v>120228473429.2984</v>
      </c>
      <c r="AI91" s="110">
        <f t="shared" si="42"/>
        <v>121162548401.8107</v>
      </c>
      <c r="AJ91" s="110">
        <f t="shared" si="42"/>
        <v>122074117390.60754</v>
      </c>
      <c r="AK91" s="110">
        <f t="shared" si="42"/>
        <v>122962952813.96283</v>
      </c>
      <c r="AL91" s="110">
        <f t="shared" si="42"/>
        <v>123828265210.41859</v>
      </c>
      <c r="AM91" s="110">
        <f t="shared" si="42"/>
        <v>124669447504.63264</v>
      </c>
      <c r="AN91" s="110">
        <f t="shared" si="42"/>
        <v>125487972575.79617</v>
      </c>
      <c r="AO91" s="110">
        <f t="shared" si="42"/>
        <v>126285445913.87869</v>
      </c>
      <c r="AP91" s="110">
        <f t="shared" si="42"/>
        <v>127061486495.02231</v>
      </c>
      <c r="AQ91" s="110">
        <f t="shared" si="42"/>
        <v>127815353084.45042</v>
      </c>
      <c r="AR91" s="110">
        <f t="shared" si="42"/>
        <v>128546823415.90176</v>
      </c>
      <c r="AS91" s="110">
        <f t="shared" si="42"/>
        <v>129255806970.51683</v>
      </c>
      <c r="AT91" s="110">
        <f t="shared" si="42"/>
        <v>129942224549.09959</v>
      </c>
      <c r="AU91" s="110">
        <f t="shared" si="42"/>
        <v>130605931702.30051</v>
      </c>
      <c r="AV91" s="110">
        <f t="shared" si="42"/>
        <v>131246813462.35661</v>
      </c>
      <c r="AW91" s="110">
        <f t="shared" si="42"/>
        <v>131864906273.66754</v>
      </c>
      <c r="AX91" s="110">
        <f t="shared" si="42"/>
        <v>132460361997.50163</v>
      </c>
      <c r="AY91" s="110">
        <f t="shared" si="42"/>
        <v>133033288061.63597</v>
      </c>
      <c r="AZ91" s="110">
        <f t="shared" si="42"/>
        <v>133583724431.46861</v>
      </c>
      <c r="BA91" s="110">
        <f t="shared" si="42"/>
        <v>134111741888.47536</v>
      </c>
      <c r="BB91" s="110">
        <f t="shared" si="42"/>
        <v>134617528825.48154</v>
      </c>
      <c r="BC91" s="110">
        <f t="shared" si="42"/>
        <v>135101389512.02406</v>
      </c>
      <c r="BD91" s="110">
        <f t="shared" si="42"/>
        <v>135563628673.67772</v>
      </c>
      <c r="BE91" s="110">
        <f t="shared" si="42"/>
        <v>136004504597.14023</v>
      </c>
      <c r="BF91" s="110">
        <f t="shared" si="42"/>
        <v>136413985420.83572</v>
      </c>
      <c r="BG91" s="110">
        <f t="shared" si="42"/>
        <v>136697765570.24156</v>
      </c>
      <c r="BH91" s="110">
        <f t="shared" si="42"/>
        <v>136876737497.61131</v>
      </c>
      <c r="BI91" s="110">
        <f t="shared" ref="BI91:BM100" si="43">BI30*BI$48</f>
        <v>137055943744.47159</v>
      </c>
      <c r="BJ91" s="110">
        <f t="shared" si="43"/>
        <v>137235384617.60583</v>
      </c>
      <c r="BK91" s="110">
        <f t="shared" si="43"/>
        <v>137415060424.19917</v>
      </c>
      <c r="BL91" s="110">
        <f t="shared" si="43"/>
        <v>137594971471.8389</v>
      </c>
      <c r="BM91" s="110">
        <f t="shared" si="43"/>
        <v>137775118068.51489</v>
      </c>
    </row>
    <row r="92" spans="3:65">
      <c r="C92" s="51" t="str">
        <v>Datos - HSUPA</v>
      </c>
      <c r="G92" s="51" t="str">
        <v>megabytes</v>
      </c>
      <c r="N92" s="110">
        <f t="shared" ref="N92:BH92" si="44">N31*N$48</f>
        <v>0</v>
      </c>
      <c r="O92" s="110">
        <f t="shared" si="44"/>
        <v>0</v>
      </c>
      <c r="P92" s="110">
        <f t="shared" si="44"/>
        <v>0</v>
      </c>
      <c r="Q92" s="110">
        <f t="shared" si="44"/>
        <v>0</v>
      </c>
      <c r="R92" s="110">
        <f t="shared" si="44"/>
        <v>10620.193447456213</v>
      </c>
      <c r="S92" s="110">
        <f t="shared" si="44"/>
        <v>1969597.3031252546</v>
      </c>
      <c r="T92" s="110">
        <f t="shared" si="44"/>
        <v>26874990.540785562</v>
      </c>
      <c r="U92" s="110">
        <f t="shared" si="44"/>
        <v>161904021.93755776</v>
      </c>
      <c r="V92" s="110">
        <f t="shared" si="44"/>
        <v>652191599.84356058</v>
      </c>
      <c r="W92" s="110">
        <f t="shared" si="44"/>
        <v>2125616158.8098724</v>
      </c>
      <c r="X92" s="110">
        <f t="shared" si="44"/>
        <v>7057736105.942955</v>
      </c>
      <c r="Y92" s="110">
        <f t="shared" si="44"/>
        <v>10749692376.533001</v>
      </c>
      <c r="Z92" s="110">
        <f t="shared" si="44"/>
        <v>14343961998.126125</v>
      </c>
      <c r="AA92" s="110">
        <f t="shared" si="44"/>
        <v>17890862233.580971</v>
      </c>
      <c r="AB92" s="110">
        <f t="shared" si="44"/>
        <v>20942048382.024597</v>
      </c>
      <c r="AC92" s="110">
        <f t="shared" si="44"/>
        <v>22997263831.118584</v>
      </c>
      <c r="AD92" s="110">
        <f t="shared" si="44"/>
        <v>24730926784.516872</v>
      </c>
      <c r="AE92" s="110">
        <f t="shared" si="44"/>
        <v>26058590521.527763</v>
      </c>
      <c r="AF92" s="110">
        <f t="shared" si="44"/>
        <v>27259367405.765232</v>
      </c>
      <c r="AG92" s="110">
        <f t="shared" si="44"/>
        <v>28309067912.878899</v>
      </c>
      <c r="AH92" s="110">
        <f t="shared" si="44"/>
        <v>29392068170.740444</v>
      </c>
      <c r="AI92" s="110">
        <f t="shared" si="44"/>
        <v>29620420028.545654</v>
      </c>
      <c r="AJ92" s="110">
        <f t="shared" si="44"/>
        <v>29843269883.466293</v>
      </c>
      <c r="AK92" s="110">
        <f t="shared" si="44"/>
        <v>30060562098.951263</v>
      </c>
      <c r="AL92" s="110">
        <f t="shared" si="44"/>
        <v>30272103676.584042</v>
      </c>
      <c r="AM92" s="110">
        <f t="shared" si="44"/>
        <v>30477746205.598591</v>
      </c>
      <c r="AN92" s="110">
        <f t="shared" si="44"/>
        <v>30677849758.483227</v>
      </c>
      <c r="AO92" s="110">
        <f t="shared" si="44"/>
        <v>30872806826.877285</v>
      </c>
      <c r="AP92" s="110">
        <f t="shared" si="44"/>
        <v>31062524262.470009</v>
      </c>
      <c r="AQ92" s="110">
        <f t="shared" si="44"/>
        <v>31246820856.746784</v>
      </c>
      <c r="AR92" s="110">
        <f t="shared" si="44"/>
        <v>31425642272.619907</v>
      </c>
      <c r="AS92" s="110">
        <f t="shared" si="44"/>
        <v>31598966381.0844</v>
      </c>
      <c r="AT92" s="110">
        <f t="shared" si="44"/>
        <v>31766773820.435806</v>
      </c>
      <c r="AU92" s="110">
        <f t="shared" si="44"/>
        <v>31929029277.36599</v>
      </c>
      <c r="AV92" s="110">
        <f t="shared" si="44"/>
        <v>32085704645.884499</v>
      </c>
      <c r="AW92" s="110">
        <f t="shared" si="44"/>
        <v>32236808835.497108</v>
      </c>
      <c r="AX92" s="110">
        <f t="shared" si="44"/>
        <v>32382378971.492237</v>
      </c>
      <c r="AY92" s="110">
        <f t="shared" si="44"/>
        <v>32522441316.57169</v>
      </c>
      <c r="AZ92" s="110">
        <f t="shared" si="44"/>
        <v>32657005641.014267</v>
      </c>
      <c r="BA92" s="110">
        <f t="shared" si="44"/>
        <v>32786089248.657421</v>
      </c>
      <c r="BB92" s="110">
        <f t="shared" si="44"/>
        <v>32909738195.602573</v>
      </c>
      <c r="BC92" s="110">
        <f t="shared" si="44"/>
        <v>33028026866.150833</v>
      </c>
      <c r="BD92" s="110">
        <f t="shared" si="44"/>
        <v>33141029756.090214</v>
      </c>
      <c r="BE92" s="110">
        <f t="shared" si="44"/>
        <v>33248810008.368546</v>
      </c>
      <c r="BF92" s="110">
        <f t="shared" si="44"/>
        <v>33348915149.367001</v>
      </c>
      <c r="BG92" s="110">
        <f t="shared" si="44"/>
        <v>33418290441.749336</v>
      </c>
      <c r="BH92" s="110">
        <f t="shared" si="44"/>
        <v>33462043430.869617</v>
      </c>
      <c r="BI92" s="110">
        <f t="shared" si="43"/>
        <v>33505853703.711826</v>
      </c>
      <c r="BJ92" s="110">
        <f t="shared" si="43"/>
        <v>33549721335.27483</v>
      </c>
      <c r="BK92" s="110">
        <f t="shared" si="43"/>
        <v>33593646400.655704</v>
      </c>
      <c r="BL92" s="110">
        <f t="shared" si="43"/>
        <v>33637628975.04982</v>
      </c>
      <c r="BM92" s="110">
        <f t="shared" si="43"/>
        <v>33681669133.751015</v>
      </c>
    </row>
    <row r="93" spans="3:65">
      <c r="C93" s="51" t="str">
        <v>Mobile Service20</v>
      </c>
      <c r="G93" s="51" t="str">
        <v>Mobile Unit20</v>
      </c>
      <c r="N93" s="110">
        <f t="shared" ref="N93:BH93" si="45">N32*N$48</f>
        <v>0</v>
      </c>
      <c r="O93" s="110">
        <f t="shared" si="45"/>
        <v>0</v>
      </c>
      <c r="P93" s="110">
        <f t="shared" si="45"/>
        <v>0</v>
      </c>
      <c r="Q93" s="110">
        <f t="shared" si="45"/>
        <v>0</v>
      </c>
      <c r="R93" s="110">
        <f t="shared" si="45"/>
        <v>0</v>
      </c>
      <c r="S93" s="110">
        <f t="shared" si="45"/>
        <v>0</v>
      </c>
      <c r="T93" s="110">
        <f t="shared" si="45"/>
        <v>0</v>
      </c>
      <c r="U93" s="110">
        <f t="shared" si="45"/>
        <v>0</v>
      </c>
      <c r="V93" s="110">
        <f t="shared" si="45"/>
        <v>0</v>
      </c>
      <c r="W93" s="110">
        <f t="shared" si="45"/>
        <v>0</v>
      </c>
      <c r="X93" s="110">
        <f t="shared" si="45"/>
        <v>0</v>
      </c>
      <c r="Y93" s="110">
        <f t="shared" si="45"/>
        <v>0</v>
      </c>
      <c r="Z93" s="110">
        <f t="shared" si="45"/>
        <v>0</v>
      </c>
      <c r="AA93" s="110">
        <f t="shared" si="45"/>
        <v>0</v>
      </c>
      <c r="AB93" s="110">
        <f t="shared" si="45"/>
        <v>0</v>
      </c>
      <c r="AC93" s="110">
        <f t="shared" si="45"/>
        <v>0</v>
      </c>
      <c r="AD93" s="110">
        <f t="shared" si="45"/>
        <v>0</v>
      </c>
      <c r="AE93" s="110">
        <f t="shared" si="45"/>
        <v>0</v>
      </c>
      <c r="AF93" s="110">
        <f t="shared" si="45"/>
        <v>0</v>
      </c>
      <c r="AG93" s="110">
        <f t="shared" si="45"/>
        <v>0</v>
      </c>
      <c r="AH93" s="110">
        <f t="shared" si="45"/>
        <v>0</v>
      </c>
      <c r="AI93" s="110">
        <f t="shared" si="45"/>
        <v>0</v>
      </c>
      <c r="AJ93" s="110">
        <f t="shared" si="45"/>
        <v>0</v>
      </c>
      <c r="AK93" s="110">
        <f t="shared" si="45"/>
        <v>0</v>
      </c>
      <c r="AL93" s="110">
        <f t="shared" si="45"/>
        <v>0</v>
      </c>
      <c r="AM93" s="110">
        <f t="shared" si="45"/>
        <v>0</v>
      </c>
      <c r="AN93" s="110">
        <f t="shared" si="45"/>
        <v>0</v>
      </c>
      <c r="AO93" s="110">
        <f t="shared" si="45"/>
        <v>0</v>
      </c>
      <c r="AP93" s="110">
        <f t="shared" si="45"/>
        <v>0</v>
      </c>
      <c r="AQ93" s="110">
        <f t="shared" si="45"/>
        <v>0</v>
      </c>
      <c r="AR93" s="110">
        <f t="shared" si="45"/>
        <v>0</v>
      </c>
      <c r="AS93" s="110">
        <f t="shared" si="45"/>
        <v>0</v>
      </c>
      <c r="AT93" s="110">
        <f t="shared" si="45"/>
        <v>0</v>
      </c>
      <c r="AU93" s="110">
        <f t="shared" si="45"/>
        <v>0</v>
      </c>
      <c r="AV93" s="110">
        <f t="shared" si="45"/>
        <v>0</v>
      </c>
      <c r="AW93" s="110">
        <f t="shared" si="45"/>
        <v>0</v>
      </c>
      <c r="AX93" s="110">
        <f t="shared" si="45"/>
        <v>0</v>
      </c>
      <c r="AY93" s="110">
        <f t="shared" si="45"/>
        <v>0</v>
      </c>
      <c r="AZ93" s="110">
        <f t="shared" si="45"/>
        <v>0</v>
      </c>
      <c r="BA93" s="110">
        <f t="shared" si="45"/>
        <v>0</v>
      </c>
      <c r="BB93" s="110">
        <f t="shared" si="45"/>
        <v>0</v>
      </c>
      <c r="BC93" s="110">
        <f t="shared" si="45"/>
        <v>0</v>
      </c>
      <c r="BD93" s="110">
        <f t="shared" si="45"/>
        <v>0</v>
      </c>
      <c r="BE93" s="110">
        <f t="shared" si="45"/>
        <v>0</v>
      </c>
      <c r="BF93" s="110">
        <f t="shared" si="45"/>
        <v>0</v>
      </c>
      <c r="BG93" s="110">
        <f t="shared" si="45"/>
        <v>0</v>
      </c>
      <c r="BH93" s="110">
        <f t="shared" si="45"/>
        <v>0</v>
      </c>
      <c r="BI93" s="110">
        <f t="shared" si="43"/>
        <v>0</v>
      </c>
      <c r="BJ93" s="110">
        <f t="shared" si="43"/>
        <v>0</v>
      </c>
      <c r="BK93" s="110">
        <f t="shared" si="43"/>
        <v>0</v>
      </c>
      <c r="BL93" s="110">
        <f t="shared" si="43"/>
        <v>0</v>
      </c>
      <c r="BM93" s="110">
        <f t="shared" si="43"/>
        <v>0</v>
      </c>
    </row>
    <row r="94" spans="3:65">
      <c r="C94" s="51" t="str">
        <v>Llamadas en tránsito Local</v>
      </c>
      <c r="G94" s="51" t="str">
        <v>Minutos</v>
      </c>
      <c r="N94" s="110">
        <f t="shared" ref="N94:BH94" si="46">N33*N$48</f>
        <v>0</v>
      </c>
      <c r="O94" s="110">
        <f t="shared" si="46"/>
        <v>0</v>
      </c>
      <c r="P94" s="110">
        <f t="shared" si="46"/>
        <v>0</v>
      </c>
      <c r="Q94" s="110">
        <f t="shared" si="46"/>
        <v>0</v>
      </c>
      <c r="R94" s="110">
        <f t="shared" si="46"/>
        <v>0</v>
      </c>
      <c r="S94" s="110">
        <f t="shared" si="46"/>
        <v>0</v>
      </c>
      <c r="T94" s="110">
        <f t="shared" si="46"/>
        <v>0</v>
      </c>
      <c r="U94" s="110">
        <f t="shared" si="46"/>
        <v>0</v>
      </c>
      <c r="V94" s="110">
        <f t="shared" si="46"/>
        <v>0</v>
      </c>
      <c r="W94" s="110">
        <f t="shared" si="46"/>
        <v>0</v>
      </c>
      <c r="X94" s="110">
        <f t="shared" si="46"/>
        <v>0</v>
      </c>
      <c r="Y94" s="110">
        <f t="shared" si="46"/>
        <v>0</v>
      </c>
      <c r="Z94" s="110">
        <f t="shared" si="46"/>
        <v>0</v>
      </c>
      <c r="AA94" s="110">
        <f t="shared" si="46"/>
        <v>0</v>
      </c>
      <c r="AB94" s="110">
        <f t="shared" si="46"/>
        <v>0</v>
      </c>
      <c r="AC94" s="110">
        <f t="shared" si="46"/>
        <v>0</v>
      </c>
      <c r="AD94" s="110">
        <f t="shared" si="46"/>
        <v>0</v>
      </c>
      <c r="AE94" s="110">
        <f t="shared" si="46"/>
        <v>0</v>
      </c>
      <c r="AF94" s="110">
        <f t="shared" si="46"/>
        <v>0</v>
      </c>
      <c r="AG94" s="110">
        <f t="shared" si="46"/>
        <v>0</v>
      </c>
      <c r="AH94" s="110">
        <f t="shared" si="46"/>
        <v>0</v>
      </c>
      <c r="AI94" s="110">
        <f t="shared" si="46"/>
        <v>0</v>
      </c>
      <c r="AJ94" s="110">
        <f t="shared" si="46"/>
        <v>0</v>
      </c>
      <c r="AK94" s="110">
        <f t="shared" si="46"/>
        <v>0</v>
      </c>
      <c r="AL94" s="110">
        <f t="shared" si="46"/>
        <v>0</v>
      </c>
      <c r="AM94" s="110">
        <f t="shared" si="46"/>
        <v>0</v>
      </c>
      <c r="AN94" s="110">
        <f t="shared" si="46"/>
        <v>0</v>
      </c>
      <c r="AO94" s="110">
        <f t="shared" si="46"/>
        <v>0</v>
      </c>
      <c r="AP94" s="110">
        <f t="shared" si="46"/>
        <v>0</v>
      </c>
      <c r="AQ94" s="110">
        <f t="shared" si="46"/>
        <v>0</v>
      </c>
      <c r="AR94" s="110">
        <f t="shared" si="46"/>
        <v>0</v>
      </c>
      <c r="AS94" s="110">
        <f t="shared" si="46"/>
        <v>0</v>
      </c>
      <c r="AT94" s="110">
        <f t="shared" si="46"/>
        <v>0</v>
      </c>
      <c r="AU94" s="110">
        <f t="shared" si="46"/>
        <v>0</v>
      </c>
      <c r="AV94" s="110">
        <f t="shared" si="46"/>
        <v>0</v>
      </c>
      <c r="AW94" s="110">
        <f t="shared" si="46"/>
        <v>0</v>
      </c>
      <c r="AX94" s="110">
        <f t="shared" si="46"/>
        <v>0</v>
      </c>
      <c r="AY94" s="110">
        <f t="shared" si="46"/>
        <v>0</v>
      </c>
      <c r="AZ94" s="110">
        <f t="shared" si="46"/>
        <v>0</v>
      </c>
      <c r="BA94" s="110">
        <f t="shared" si="46"/>
        <v>0</v>
      </c>
      <c r="BB94" s="110">
        <f t="shared" si="46"/>
        <v>0</v>
      </c>
      <c r="BC94" s="110">
        <f t="shared" si="46"/>
        <v>0</v>
      </c>
      <c r="BD94" s="110">
        <f t="shared" si="46"/>
        <v>0</v>
      </c>
      <c r="BE94" s="110">
        <f t="shared" si="46"/>
        <v>0</v>
      </c>
      <c r="BF94" s="110">
        <f t="shared" si="46"/>
        <v>0</v>
      </c>
      <c r="BG94" s="110">
        <f t="shared" si="46"/>
        <v>0</v>
      </c>
      <c r="BH94" s="110">
        <f t="shared" si="46"/>
        <v>0</v>
      </c>
      <c r="BI94" s="110">
        <f t="shared" si="43"/>
        <v>0</v>
      </c>
      <c r="BJ94" s="110">
        <f t="shared" si="43"/>
        <v>0</v>
      </c>
      <c r="BK94" s="110">
        <f t="shared" si="43"/>
        <v>0</v>
      </c>
      <c r="BL94" s="110">
        <f t="shared" si="43"/>
        <v>0</v>
      </c>
      <c r="BM94" s="110">
        <f t="shared" si="43"/>
        <v>0</v>
      </c>
    </row>
    <row r="95" spans="3:65">
      <c r="C95" s="51" t="str">
        <v>Llamadas en tránsito Larga Distancia</v>
      </c>
      <c r="G95" s="51" t="str">
        <v>Minutos</v>
      </c>
      <c r="N95" s="110">
        <f t="shared" ref="N95:BH95" si="47">N34*N$48</f>
        <v>0</v>
      </c>
      <c r="O95" s="110">
        <f t="shared" si="47"/>
        <v>0</v>
      </c>
      <c r="P95" s="110">
        <f t="shared" si="47"/>
        <v>0</v>
      </c>
      <c r="Q95" s="110">
        <f t="shared" si="47"/>
        <v>0</v>
      </c>
      <c r="R95" s="110">
        <f t="shared" si="47"/>
        <v>0</v>
      </c>
      <c r="S95" s="110">
        <f t="shared" si="47"/>
        <v>0</v>
      </c>
      <c r="T95" s="110">
        <f t="shared" si="47"/>
        <v>0</v>
      </c>
      <c r="U95" s="110">
        <f t="shared" si="47"/>
        <v>0</v>
      </c>
      <c r="V95" s="110">
        <f t="shared" si="47"/>
        <v>0</v>
      </c>
      <c r="W95" s="110">
        <f t="shared" si="47"/>
        <v>0</v>
      </c>
      <c r="X95" s="110">
        <f t="shared" si="47"/>
        <v>0</v>
      </c>
      <c r="Y95" s="110">
        <f t="shared" si="47"/>
        <v>0</v>
      </c>
      <c r="Z95" s="110">
        <f t="shared" si="47"/>
        <v>0</v>
      </c>
      <c r="AA95" s="110">
        <f t="shared" si="47"/>
        <v>0</v>
      </c>
      <c r="AB95" s="110">
        <f t="shared" si="47"/>
        <v>0</v>
      </c>
      <c r="AC95" s="110">
        <f t="shared" si="47"/>
        <v>0</v>
      </c>
      <c r="AD95" s="110">
        <f t="shared" si="47"/>
        <v>0</v>
      </c>
      <c r="AE95" s="110">
        <f t="shared" si="47"/>
        <v>0</v>
      </c>
      <c r="AF95" s="110">
        <f t="shared" si="47"/>
        <v>0</v>
      </c>
      <c r="AG95" s="110">
        <f t="shared" si="47"/>
        <v>0</v>
      </c>
      <c r="AH95" s="110">
        <f t="shared" si="47"/>
        <v>0</v>
      </c>
      <c r="AI95" s="110">
        <f t="shared" si="47"/>
        <v>0</v>
      </c>
      <c r="AJ95" s="110">
        <f t="shared" si="47"/>
        <v>0</v>
      </c>
      <c r="AK95" s="110">
        <f t="shared" si="47"/>
        <v>0</v>
      </c>
      <c r="AL95" s="110">
        <f t="shared" si="47"/>
        <v>0</v>
      </c>
      <c r="AM95" s="110">
        <f t="shared" si="47"/>
        <v>0</v>
      </c>
      <c r="AN95" s="110">
        <f t="shared" si="47"/>
        <v>0</v>
      </c>
      <c r="AO95" s="110">
        <f t="shared" si="47"/>
        <v>0</v>
      </c>
      <c r="AP95" s="110">
        <f t="shared" si="47"/>
        <v>0</v>
      </c>
      <c r="AQ95" s="110">
        <f t="shared" si="47"/>
        <v>0</v>
      </c>
      <c r="AR95" s="110">
        <f t="shared" si="47"/>
        <v>0</v>
      </c>
      <c r="AS95" s="110">
        <f t="shared" si="47"/>
        <v>0</v>
      </c>
      <c r="AT95" s="110">
        <f t="shared" si="47"/>
        <v>0</v>
      </c>
      <c r="AU95" s="110">
        <f t="shared" si="47"/>
        <v>0</v>
      </c>
      <c r="AV95" s="110">
        <f t="shared" si="47"/>
        <v>0</v>
      </c>
      <c r="AW95" s="110">
        <f t="shared" si="47"/>
        <v>0</v>
      </c>
      <c r="AX95" s="110">
        <f t="shared" si="47"/>
        <v>0</v>
      </c>
      <c r="AY95" s="110">
        <f t="shared" si="47"/>
        <v>0</v>
      </c>
      <c r="AZ95" s="110">
        <f t="shared" si="47"/>
        <v>0</v>
      </c>
      <c r="BA95" s="110">
        <f t="shared" si="47"/>
        <v>0</v>
      </c>
      <c r="BB95" s="110">
        <f t="shared" si="47"/>
        <v>0</v>
      </c>
      <c r="BC95" s="110">
        <f t="shared" si="47"/>
        <v>0</v>
      </c>
      <c r="BD95" s="110">
        <f t="shared" si="47"/>
        <v>0</v>
      </c>
      <c r="BE95" s="110">
        <f t="shared" si="47"/>
        <v>0</v>
      </c>
      <c r="BF95" s="110">
        <f t="shared" si="47"/>
        <v>0</v>
      </c>
      <c r="BG95" s="110">
        <f t="shared" si="47"/>
        <v>0</v>
      </c>
      <c r="BH95" s="110">
        <f t="shared" si="47"/>
        <v>0</v>
      </c>
      <c r="BI95" s="110">
        <f t="shared" si="43"/>
        <v>0</v>
      </c>
      <c r="BJ95" s="110">
        <f t="shared" si="43"/>
        <v>0</v>
      </c>
      <c r="BK95" s="110">
        <f t="shared" si="43"/>
        <v>0</v>
      </c>
      <c r="BL95" s="110">
        <f t="shared" si="43"/>
        <v>0</v>
      </c>
      <c r="BM95" s="110">
        <f t="shared" si="43"/>
        <v>0</v>
      </c>
    </row>
    <row r="96" spans="3:65">
      <c r="C96" s="51" t="str">
        <v>Mobile Service23</v>
      </c>
      <c r="G96" s="51" t="str">
        <v>Mobile Unit23</v>
      </c>
      <c r="N96" s="110">
        <f t="shared" ref="N96:BH96" si="48">N35*N$48</f>
        <v>0</v>
      </c>
      <c r="O96" s="110">
        <f t="shared" si="48"/>
        <v>0</v>
      </c>
      <c r="P96" s="110">
        <f t="shared" si="48"/>
        <v>0</v>
      </c>
      <c r="Q96" s="110">
        <f t="shared" si="48"/>
        <v>0</v>
      </c>
      <c r="R96" s="110">
        <f t="shared" si="48"/>
        <v>0</v>
      </c>
      <c r="S96" s="110">
        <f t="shared" si="48"/>
        <v>0</v>
      </c>
      <c r="T96" s="110">
        <f t="shared" si="48"/>
        <v>0</v>
      </c>
      <c r="U96" s="110">
        <f t="shared" si="48"/>
        <v>0</v>
      </c>
      <c r="V96" s="110">
        <f t="shared" si="48"/>
        <v>0</v>
      </c>
      <c r="W96" s="110">
        <f t="shared" si="48"/>
        <v>0</v>
      </c>
      <c r="X96" s="110">
        <f t="shared" si="48"/>
        <v>0</v>
      </c>
      <c r="Y96" s="110">
        <f t="shared" si="48"/>
        <v>0</v>
      </c>
      <c r="Z96" s="110">
        <f t="shared" si="48"/>
        <v>0</v>
      </c>
      <c r="AA96" s="110">
        <f t="shared" si="48"/>
        <v>0</v>
      </c>
      <c r="AB96" s="110">
        <f t="shared" si="48"/>
        <v>0</v>
      </c>
      <c r="AC96" s="110">
        <f t="shared" si="48"/>
        <v>0</v>
      </c>
      <c r="AD96" s="110">
        <f t="shared" si="48"/>
        <v>0</v>
      </c>
      <c r="AE96" s="110">
        <f t="shared" si="48"/>
        <v>0</v>
      </c>
      <c r="AF96" s="110">
        <f t="shared" si="48"/>
        <v>0</v>
      </c>
      <c r="AG96" s="110">
        <f t="shared" si="48"/>
        <v>0</v>
      </c>
      <c r="AH96" s="110">
        <f t="shared" si="48"/>
        <v>0</v>
      </c>
      <c r="AI96" s="110">
        <f t="shared" si="48"/>
        <v>0</v>
      </c>
      <c r="AJ96" s="110">
        <f t="shared" si="48"/>
        <v>0</v>
      </c>
      <c r="AK96" s="110">
        <f t="shared" si="48"/>
        <v>0</v>
      </c>
      <c r="AL96" s="110">
        <f t="shared" si="48"/>
        <v>0</v>
      </c>
      <c r="AM96" s="110">
        <f t="shared" si="48"/>
        <v>0</v>
      </c>
      <c r="AN96" s="110">
        <f t="shared" si="48"/>
        <v>0</v>
      </c>
      <c r="AO96" s="110">
        <f t="shared" si="48"/>
        <v>0</v>
      </c>
      <c r="AP96" s="110">
        <f t="shared" si="48"/>
        <v>0</v>
      </c>
      <c r="AQ96" s="110">
        <f t="shared" si="48"/>
        <v>0</v>
      </c>
      <c r="AR96" s="110">
        <f t="shared" si="48"/>
        <v>0</v>
      </c>
      <c r="AS96" s="110">
        <f t="shared" si="48"/>
        <v>0</v>
      </c>
      <c r="AT96" s="110">
        <f t="shared" si="48"/>
        <v>0</v>
      </c>
      <c r="AU96" s="110">
        <f t="shared" si="48"/>
        <v>0</v>
      </c>
      <c r="AV96" s="110">
        <f t="shared" si="48"/>
        <v>0</v>
      </c>
      <c r="AW96" s="110">
        <f t="shared" si="48"/>
        <v>0</v>
      </c>
      <c r="AX96" s="110">
        <f t="shared" si="48"/>
        <v>0</v>
      </c>
      <c r="AY96" s="110">
        <f t="shared" si="48"/>
        <v>0</v>
      </c>
      <c r="AZ96" s="110">
        <f t="shared" si="48"/>
        <v>0</v>
      </c>
      <c r="BA96" s="110">
        <f t="shared" si="48"/>
        <v>0</v>
      </c>
      <c r="BB96" s="110">
        <f t="shared" si="48"/>
        <v>0</v>
      </c>
      <c r="BC96" s="110">
        <f t="shared" si="48"/>
        <v>0</v>
      </c>
      <c r="BD96" s="110">
        <f t="shared" si="48"/>
        <v>0</v>
      </c>
      <c r="BE96" s="110">
        <f t="shared" si="48"/>
        <v>0</v>
      </c>
      <c r="BF96" s="110">
        <f t="shared" si="48"/>
        <v>0</v>
      </c>
      <c r="BG96" s="110">
        <f t="shared" si="48"/>
        <v>0</v>
      </c>
      <c r="BH96" s="110">
        <f t="shared" si="48"/>
        <v>0</v>
      </c>
      <c r="BI96" s="110">
        <f t="shared" si="43"/>
        <v>0</v>
      </c>
      <c r="BJ96" s="110">
        <f t="shared" si="43"/>
        <v>0</v>
      </c>
      <c r="BK96" s="110">
        <f t="shared" si="43"/>
        <v>0</v>
      </c>
      <c r="BL96" s="110">
        <f t="shared" si="43"/>
        <v>0</v>
      </c>
      <c r="BM96" s="110">
        <f t="shared" si="43"/>
        <v>0</v>
      </c>
    </row>
    <row r="97" spans="3:66">
      <c r="C97" s="51" t="str">
        <v>Mobile Service24</v>
      </c>
      <c r="G97" s="51" t="str">
        <v>Mobile Unit24</v>
      </c>
      <c r="N97" s="110">
        <f t="shared" ref="N97:BH97" si="49">N36*N$48</f>
        <v>0</v>
      </c>
      <c r="O97" s="110">
        <f t="shared" si="49"/>
        <v>0</v>
      </c>
      <c r="P97" s="110">
        <f t="shared" si="49"/>
        <v>0</v>
      </c>
      <c r="Q97" s="110">
        <f t="shared" si="49"/>
        <v>0</v>
      </c>
      <c r="R97" s="110">
        <f t="shared" si="49"/>
        <v>0</v>
      </c>
      <c r="S97" s="110">
        <f t="shared" si="49"/>
        <v>0</v>
      </c>
      <c r="T97" s="110">
        <f t="shared" si="49"/>
        <v>0</v>
      </c>
      <c r="U97" s="110">
        <f t="shared" si="49"/>
        <v>0</v>
      </c>
      <c r="V97" s="110">
        <f t="shared" si="49"/>
        <v>0</v>
      </c>
      <c r="W97" s="110">
        <f t="shared" si="49"/>
        <v>0</v>
      </c>
      <c r="X97" s="110">
        <f t="shared" si="49"/>
        <v>0</v>
      </c>
      <c r="Y97" s="110">
        <f t="shared" si="49"/>
        <v>0</v>
      </c>
      <c r="Z97" s="110">
        <f t="shared" si="49"/>
        <v>0</v>
      </c>
      <c r="AA97" s="110">
        <f t="shared" si="49"/>
        <v>0</v>
      </c>
      <c r="AB97" s="110">
        <f t="shared" si="49"/>
        <v>0</v>
      </c>
      <c r="AC97" s="110">
        <f t="shared" si="49"/>
        <v>0</v>
      </c>
      <c r="AD97" s="110">
        <f t="shared" si="49"/>
        <v>0</v>
      </c>
      <c r="AE97" s="110">
        <f t="shared" si="49"/>
        <v>0</v>
      </c>
      <c r="AF97" s="110">
        <f t="shared" si="49"/>
        <v>0</v>
      </c>
      <c r="AG97" s="110">
        <f t="shared" si="49"/>
        <v>0</v>
      </c>
      <c r="AH97" s="110">
        <f t="shared" si="49"/>
        <v>0</v>
      </c>
      <c r="AI97" s="110">
        <f t="shared" si="49"/>
        <v>0</v>
      </c>
      <c r="AJ97" s="110">
        <f t="shared" si="49"/>
        <v>0</v>
      </c>
      <c r="AK97" s="110">
        <f t="shared" si="49"/>
        <v>0</v>
      </c>
      <c r="AL97" s="110">
        <f t="shared" si="49"/>
        <v>0</v>
      </c>
      <c r="AM97" s="110">
        <f t="shared" si="49"/>
        <v>0</v>
      </c>
      <c r="AN97" s="110">
        <f t="shared" si="49"/>
        <v>0</v>
      </c>
      <c r="AO97" s="110">
        <f t="shared" si="49"/>
        <v>0</v>
      </c>
      <c r="AP97" s="110">
        <f t="shared" si="49"/>
        <v>0</v>
      </c>
      <c r="AQ97" s="110">
        <f t="shared" si="49"/>
        <v>0</v>
      </c>
      <c r="AR97" s="110">
        <f t="shared" si="49"/>
        <v>0</v>
      </c>
      <c r="AS97" s="110">
        <f t="shared" si="49"/>
        <v>0</v>
      </c>
      <c r="AT97" s="110">
        <f t="shared" si="49"/>
        <v>0</v>
      </c>
      <c r="AU97" s="110">
        <f t="shared" si="49"/>
        <v>0</v>
      </c>
      <c r="AV97" s="110">
        <f t="shared" si="49"/>
        <v>0</v>
      </c>
      <c r="AW97" s="110">
        <f t="shared" si="49"/>
        <v>0</v>
      </c>
      <c r="AX97" s="110">
        <f t="shared" si="49"/>
        <v>0</v>
      </c>
      <c r="AY97" s="110">
        <f t="shared" si="49"/>
        <v>0</v>
      </c>
      <c r="AZ97" s="110">
        <f t="shared" si="49"/>
        <v>0</v>
      </c>
      <c r="BA97" s="110">
        <f t="shared" si="49"/>
        <v>0</v>
      </c>
      <c r="BB97" s="110">
        <f t="shared" si="49"/>
        <v>0</v>
      </c>
      <c r="BC97" s="110">
        <f t="shared" si="49"/>
        <v>0</v>
      </c>
      <c r="BD97" s="110">
        <f t="shared" si="49"/>
        <v>0</v>
      </c>
      <c r="BE97" s="110">
        <f t="shared" si="49"/>
        <v>0</v>
      </c>
      <c r="BF97" s="110">
        <f t="shared" si="49"/>
        <v>0</v>
      </c>
      <c r="BG97" s="110">
        <f t="shared" si="49"/>
        <v>0</v>
      </c>
      <c r="BH97" s="110">
        <f t="shared" si="49"/>
        <v>0</v>
      </c>
      <c r="BI97" s="110">
        <f t="shared" si="43"/>
        <v>0</v>
      </c>
      <c r="BJ97" s="110">
        <f t="shared" si="43"/>
        <v>0</v>
      </c>
      <c r="BK97" s="110">
        <f t="shared" si="43"/>
        <v>0</v>
      </c>
      <c r="BL97" s="110">
        <f t="shared" si="43"/>
        <v>0</v>
      </c>
      <c r="BM97" s="110">
        <f t="shared" si="43"/>
        <v>0</v>
      </c>
    </row>
    <row r="98" spans="3:66">
      <c r="C98" s="51" t="str">
        <v>Mobile Service25</v>
      </c>
      <c r="G98" s="51" t="str">
        <v>Mobile Unit25</v>
      </c>
      <c r="N98" s="110">
        <f t="shared" ref="N98:BH98" si="50">N37*N$48</f>
        <v>0</v>
      </c>
      <c r="O98" s="110">
        <f t="shared" si="50"/>
        <v>0</v>
      </c>
      <c r="P98" s="110">
        <f t="shared" si="50"/>
        <v>0</v>
      </c>
      <c r="Q98" s="110">
        <f t="shared" si="50"/>
        <v>0</v>
      </c>
      <c r="R98" s="110">
        <f t="shared" si="50"/>
        <v>0</v>
      </c>
      <c r="S98" s="110">
        <f t="shared" si="50"/>
        <v>0</v>
      </c>
      <c r="T98" s="110">
        <f t="shared" si="50"/>
        <v>0</v>
      </c>
      <c r="U98" s="110">
        <f t="shared" si="50"/>
        <v>0</v>
      </c>
      <c r="V98" s="110">
        <f t="shared" si="50"/>
        <v>0</v>
      </c>
      <c r="W98" s="110">
        <f t="shared" si="50"/>
        <v>0</v>
      </c>
      <c r="X98" s="110">
        <f t="shared" si="50"/>
        <v>0</v>
      </c>
      <c r="Y98" s="110">
        <f t="shared" si="50"/>
        <v>0</v>
      </c>
      <c r="Z98" s="110">
        <f t="shared" si="50"/>
        <v>0</v>
      </c>
      <c r="AA98" s="110">
        <f t="shared" si="50"/>
        <v>0</v>
      </c>
      <c r="AB98" s="110">
        <f t="shared" si="50"/>
        <v>0</v>
      </c>
      <c r="AC98" s="110">
        <f t="shared" si="50"/>
        <v>0</v>
      </c>
      <c r="AD98" s="110">
        <f t="shared" si="50"/>
        <v>0</v>
      </c>
      <c r="AE98" s="110">
        <f t="shared" si="50"/>
        <v>0</v>
      </c>
      <c r="AF98" s="110">
        <f t="shared" si="50"/>
        <v>0</v>
      </c>
      <c r="AG98" s="110">
        <f t="shared" si="50"/>
        <v>0</v>
      </c>
      <c r="AH98" s="110">
        <f t="shared" si="50"/>
        <v>0</v>
      </c>
      <c r="AI98" s="110">
        <f t="shared" si="50"/>
        <v>0</v>
      </c>
      <c r="AJ98" s="110">
        <f t="shared" si="50"/>
        <v>0</v>
      </c>
      <c r="AK98" s="110">
        <f t="shared" si="50"/>
        <v>0</v>
      </c>
      <c r="AL98" s="110">
        <f t="shared" si="50"/>
        <v>0</v>
      </c>
      <c r="AM98" s="110">
        <f t="shared" si="50"/>
        <v>0</v>
      </c>
      <c r="AN98" s="110">
        <f t="shared" si="50"/>
        <v>0</v>
      </c>
      <c r="AO98" s="110">
        <f t="shared" si="50"/>
        <v>0</v>
      </c>
      <c r="AP98" s="110">
        <f t="shared" si="50"/>
        <v>0</v>
      </c>
      <c r="AQ98" s="110">
        <f t="shared" si="50"/>
        <v>0</v>
      </c>
      <c r="AR98" s="110">
        <f t="shared" si="50"/>
        <v>0</v>
      </c>
      <c r="AS98" s="110">
        <f t="shared" si="50"/>
        <v>0</v>
      </c>
      <c r="AT98" s="110">
        <f t="shared" si="50"/>
        <v>0</v>
      </c>
      <c r="AU98" s="110">
        <f t="shared" si="50"/>
        <v>0</v>
      </c>
      <c r="AV98" s="110">
        <f t="shared" si="50"/>
        <v>0</v>
      </c>
      <c r="AW98" s="110">
        <f t="shared" si="50"/>
        <v>0</v>
      </c>
      <c r="AX98" s="110">
        <f t="shared" si="50"/>
        <v>0</v>
      </c>
      <c r="AY98" s="110">
        <f t="shared" si="50"/>
        <v>0</v>
      </c>
      <c r="AZ98" s="110">
        <f t="shared" si="50"/>
        <v>0</v>
      </c>
      <c r="BA98" s="110">
        <f t="shared" si="50"/>
        <v>0</v>
      </c>
      <c r="BB98" s="110">
        <f t="shared" si="50"/>
        <v>0</v>
      </c>
      <c r="BC98" s="110">
        <f t="shared" si="50"/>
        <v>0</v>
      </c>
      <c r="BD98" s="110">
        <f t="shared" si="50"/>
        <v>0</v>
      </c>
      <c r="BE98" s="110">
        <f t="shared" si="50"/>
        <v>0</v>
      </c>
      <c r="BF98" s="110">
        <f t="shared" si="50"/>
        <v>0</v>
      </c>
      <c r="BG98" s="110">
        <f t="shared" si="50"/>
        <v>0</v>
      </c>
      <c r="BH98" s="110">
        <f t="shared" si="50"/>
        <v>0</v>
      </c>
      <c r="BI98" s="110">
        <f t="shared" si="43"/>
        <v>0</v>
      </c>
      <c r="BJ98" s="110">
        <f t="shared" si="43"/>
        <v>0</v>
      </c>
      <c r="BK98" s="110">
        <f t="shared" si="43"/>
        <v>0</v>
      </c>
      <c r="BL98" s="110">
        <f t="shared" si="43"/>
        <v>0</v>
      </c>
      <c r="BM98" s="110">
        <f t="shared" si="43"/>
        <v>0</v>
      </c>
    </row>
    <row r="99" spans="3:66">
      <c r="C99" s="51" t="str">
        <v>Mobile Service26</v>
      </c>
      <c r="G99" s="51" t="str">
        <v>Mobile Unit26</v>
      </c>
      <c r="N99" s="110">
        <f t="shared" ref="N99:BH99" si="51">N38*N$48</f>
        <v>0</v>
      </c>
      <c r="O99" s="110">
        <f t="shared" si="51"/>
        <v>0</v>
      </c>
      <c r="P99" s="110">
        <f t="shared" si="51"/>
        <v>0</v>
      </c>
      <c r="Q99" s="110">
        <f t="shared" si="51"/>
        <v>0</v>
      </c>
      <c r="R99" s="110">
        <f t="shared" si="51"/>
        <v>0</v>
      </c>
      <c r="S99" s="110">
        <f t="shared" si="51"/>
        <v>0</v>
      </c>
      <c r="T99" s="110">
        <f t="shared" si="51"/>
        <v>0</v>
      </c>
      <c r="U99" s="110">
        <f t="shared" si="51"/>
        <v>0</v>
      </c>
      <c r="V99" s="110">
        <f t="shared" si="51"/>
        <v>0</v>
      </c>
      <c r="W99" s="110">
        <f t="shared" si="51"/>
        <v>0</v>
      </c>
      <c r="X99" s="110">
        <f t="shared" si="51"/>
        <v>0</v>
      </c>
      <c r="Y99" s="110">
        <f t="shared" si="51"/>
        <v>0</v>
      </c>
      <c r="Z99" s="110">
        <f t="shared" si="51"/>
        <v>0</v>
      </c>
      <c r="AA99" s="110">
        <f t="shared" si="51"/>
        <v>0</v>
      </c>
      <c r="AB99" s="110">
        <f t="shared" si="51"/>
        <v>0</v>
      </c>
      <c r="AC99" s="110">
        <f t="shared" si="51"/>
        <v>0</v>
      </c>
      <c r="AD99" s="110">
        <f t="shared" si="51"/>
        <v>0</v>
      </c>
      <c r="AE99" s="110">
        <f t="shared" si="51"/>
        <v>0</v>
      </c>
      <c r="AF99" s="110">
        <f t="shared" si="51"/>
        <v>0</v>
      </c>
      <c r="AG99" s="110">
        <f t="shared" si="51"/>
        <v>0</v>
      </c>
      <c r="AH99" s="110">
        <f t="shared" si="51"/>
        <v>0</v>
      </c>
      <c r="AI99" s="110">
        <f t="shared" si="51"/>
        <v>0</v>
      </c>
      <c r="AJ99" s="110">
        <f t="shared" si="51"/>
        <v>0</v>
      </c>
      <c r="AK99" s="110">
        <f t="shared" si="51"/>
        <v>0</v>
      </c>
      <c r="AL99" s="110">
        <f t="shared" si="51"/>
        <v>0</v>
      </c>
      <c r="AM99" s="110">
        <f t="shared" si="51"/>
        <v>0</v>
      </c>
      <c r="AN99" s="110">
        <f t="shared" si="51"/>
        <v>0</v>
      </c>
      <c r="AO99" s="110">
        <f t="shared" si="51"/>
        <v>0</v>
      </c>
      <c r="AP99" s="110">
        <f t="shared" si="51"/>
        <v>0</v>
      </c>
      <c r="AQ99" s="110">
        <f t="shared" si="51"/>
        <v>0</v>
      </c>
      <c r="AR99" s="110">
        <f t="shared" si="51"/>
        <v>0</v>
      </c>
      <c r="AS99" s="110">
        <f t="shared" si="51"/>
        <v>0</v>
      </c>
      <c r="AT99" s="110">
        <f t="shared" si="51"/>
        <v>0</v>
      </c>
      <c r="AU99" s="110">
        <f t="shared" si="51"/>
        <v>0</v>
      </c>
      <c r="AV99" s="110">
        <f t="shared" si="51"/>
        <v>0</v>
      </c>
      <c r="AW99" s="110">
        <f t="shared" si="51"/>
        <v>0</v>
      </c>
      <c r="AX99" s="110">
        <f t="shared" si="51"/>
        <v>0</v>
      </c>
      <c r="AY99" s="110">
        <f t="shared" si="51"/>
        <v>0</v>
      </c>
      <c r="AZ99" s="110">
        <f t="shared" si="51"/>
        <v>0</v>
      </c>
      <c r="BA99" s="110">
        <f t="shared" si="51"/>
        <v>0</v>
      </c>
      <c r="BB99" s="110">
        <f t="shared" si="51"/>
        <v>0</v>
      </c>
      <c r="BC99" s="110">
        <f t="shared" si="51"/>
        <v>0</v>
      </c>
      <c r="BD99" s="110">
        <f t="shared" si="51"/>
        <v>0</v>
      </c>
      <c r="BE99" s="110">
        <f t="shared" si="51"/>
        <v>0</v>
      </c>
      <c r="BF99" s="110">
        <f t="shared" si="51"/>
        <v>0</v>
      </c>
      <c r="BG99" s="110">
        <f t="shared" si="51"/>
        <v>0</v>
      </c>
      <c r="BH99" s="110">
        <f t="shared" si="51"/>
        <v>0</v>
      </c>
      <c r="BI99" s="110">
        <f t="shared" si="43"/>
        <v>0</v>
      </c>
      <c r="BJ99" s="110">
        <f t="shared" si="43"/>
        <v>0</v>
      </c>
      <c r="BK99" s="110">
        <f t="shared" si="43"/>
        <v>0</v>
      </c>
      <c r="BL99" s="110">
        <f t="shared" si="43"/>
        <v>0</v>
      </c>
      <c r="BM99" s="110">
        <f t="shared" si="43"/>
        <v>0</v>
      </c>
    </row>
    <row r="100" spans="3:66">
      <c r="C100" s="51" t="str">
        <v>Mobile Service27</v>
      </c>
      <c r="G100" s="51" t="str">
        <v>Mobile Unit27</v>
      </c>
      <c r="N100" s="110">
        <f t="shared" ref="N100:BH100" si="52">N39*N$48</f>
        <v>0</v>
      </c>
      <c r="O100" s="110">
        <f t="shared" si="52"/>
        <v>0</v>
      </c>
      <c r="P100" s="110">
        <f t="shared" si="52"/>
        <v>0</v>
      </c>
      <c r="Q100" s="110">
        <f t="shared" si="52"/>
        <v>0</v>
      </c>
      <c r="R100" s="110">
        <f t="shared" si="52"/>
        <v>0</v>
      </c>
      <c r="S100" s="110">
        <f t="shared" si="52"/>
        <v>0</v>
      </c>
      <c r="T100" s="110">
        <f t="shared" si="52"/>
        <v>0</v>
      </c>
      <c r="U100" s="110">
        <f t="shared" si="52"/>
        <v>0</v>
      </c>
      <c r="V100" s="110">
        <f t="shared" si="52"/>
        <v>0</v>
      </c>
      <c r="W100" s="110">
        <f t="shared" si="52"/>
        <v>0</v>
      </c>
      <c r="X100" s="110">
        <f t="shared" si="52"/>
        <v>0</v>
      </c>
      <c r="Y100" s="110">
        <f t="shared" si="52"/>
        <v>0</v>
      </c>
      <c r="Z100" s="110">
        <f t="shared" si="52"/>
        <v>0</v>
      </c>
      <c r="AA100" s="110">
        <f t="shared" si="52"/>
        <v>0</v>
      </c>
      <c r="AB100" s="110">
        <f t="shared" si="52"/>
        <v>0</v>
      </c>
      <c r="AC100" s="110">
        <f t="shared" si="52"/>
        <v>0</v>
      </c>
      <c r="AD100" s="110">
        <f t="shared" si="52"/>
        <v>0</v>
      </c>
      <c r="AE100" s="110">
        <f t="shared" si="52"/>
        <v>0</v>
      </c>
      <c r="AF100" s="110">
        <f t="shared" si="52"/>
        <v>0</v>
      </c>
      <c r="AG100" s="110">
        <f t="shared" si="52"/>
        <v>0</v>
      </c>
      <c r="AH100" s="110">
        <f t="shared" si="52"/>
        <v>0</v>
      </c>
      <c r="AI100" s="110">
        <f t="shared" si="52"/>
        <v>0</v>
      </c>
      <c r="AJ100" s="110">
        <f t="shared" si="52"/>
        <v>0</v>
      </c>
      <c r="AK100" s="110">
        <f t="shared" si="52"/>
        <v>0</v>
      </c>
      <c r="AL100" s="110">
        <f t="shared" si="52"/>
        <v>0</v>
      </c>
      <c r="AM100" s="110">
        <f t="shared" si="52"/>
        <v>0</v>
      </c>
      <c r="AN100" s="110">
        <f t="shared" si="52"/>
        <v>0</v>
      </c>
      <c r="AO100" s="110">
        <f t="shared" si="52"/>
        <v>0</v>
      </c>
      <c r="AP100" s="110">
        <f t="shared" si="52"/>
        <v>0</v>
      </c>
      <c r="AQ100" s="110">
        <f t="shared" si="52"/>
        <v>0</v>
      </c>
      <c r="AR100" s="110">
        <f t="shared" si="52"/>
        <v>0</v>
      </c>
      <c r="AS100" s="110">
        <f t="shared" si="52"/>
        <v>0</v>
      </c>
      <c r="AT100" s="110">
        <f t="shared" si="52"/>
        <v>0</v>
      </c>
      <c r="AU100" s="110">
        <f t="shared" si="52"/>
        <v>0</v>
      </c>
      <c r="AV100" s="110">
        <f t="shared" si="52"/>
        <v>0</v>
      </c>
      <c r="AW100" s="110">
        <f t="shared" si="52"/>
        <v>0</v>
      </c>
      <c r="AX100" s="110">
        <f t="shared" si="52"/>
        <v>0</v>
      </c>
      <c r="AY100" s="110">
        <f t="shared" si="52"/>
        <v>0</v>
      </c>
      <c r="AZ100" s="110">
        <f t="shared" si="52"/>
        <v>0</v>
      </c>
      <c r="BA100" s="110">
        <f t="shared" si="52"/>
        <v>0</v>
      </c>
      <c r="BB100" s="110">
        <f t="shared" si="52"/>
        <v>0</v>
      </c>
      <c r="BC100" s="110">
        <f t="shared" si="52"/>
        <v>0</v>
      </c>
      <c r="BD100" s="110">
        <f t="shared" si="52"/>
        <v>0</v>
      </c>
      <c r="BE100" s="110">
        <f t="shared" si="52"/>
        <v>0</v>
      </c>
      <c r="BF100" s="110">
        <f t="shared" si="52"/>
        <v>0</v>
      </c>
      <c r="BG100" s="110">
        <f t="shared" si="52"/>
        <v>0</v>
      </c>
      <c r="BH100" s="110">
        <f t="shared" si="52"/>
        <v>0</v>
      </c>
      <c r="BI100" s="110">
        <f t="shared" si="43"/>
        <v>0</v>
      </c>
      <c r="BJ100" s="110">
        <f t="shared" si="43"/>
        <v>0</v>
      </c>
      <c r="BK100" s="110">
        <f t="shared" si="43"/>
        <v>0</v>
      </c>
      <c r="BL100" s="110">
        <f t="shared" si="43"/>
        <v>0</v>
      </c>
      <c r="BM100" s="110">
        <f t="shared" si="43"/>
        <v>0</v>
      </c>
    </row>
    <row r="101" spans="3:66">
      <c r="C101" s="51" t="str">
        <v>Mobile Service28</v>
      </c>
      <c r="G101" s="51" t="str">
        <v>Mobile Unit28</v>
      </c>
      <c r="N101" s="110">
        <f t="shared" ref="N101:BH101" si="53">N40*N$48</f>
        <v>0</v>
      </c>
      <c r="O101" s="110">
        <f t="shared" si="53"/>
        <v>0</v>
      </c>
      <c r="P101" s="110">
        <f t="shared" si="53"/>
        <v>0</v>
      </c>
      <c r="Q101" s="110">
        <f t="shared" si="53"/>
        <v>0</v>
      </c>
      <c r="R101" s="110">
        <f t="shared" si="53"/>
        <v>0</v>
      </c>
      <c r="S101" s="110">
        <f t="shared" si="53"/>
        <v>0</v>
      </c>
      <c r="T101" s="110">
        <f t="shared" si="53"/>
        <v>0</v>
      </c>
      <c r="U101" s="110">
        <f t="shared" si="53"/>
        <v>0</v>
      </c>
      <c r="V101" s="110">
        <f t="shared" si="53"/>
        <v>0</v>
      </c>
      <c r="W101" s="110">
        <f t="shared" si="53"/>
        <v>0</v>
      </c>
      <c r="X101" s="110">
        <f t="shared" si="53"/>
        <v>0</v>
      </c>
      <c r="Y101" s="110">
        <f t="shared" si="53"/>
        <v>0</v>
      </c>
      <c r="Z101" s="110">
        <f t="shared" si="53"/>
        <v>0</v>
      </c>
      <c r="AA101" s="110">
        <f t="shared" si="53"/>
        <v>0</v>
      </c>
      <c r="AB101" s="110">
        <f t="shared" si="53"/>
        <v>0</v>
      </c>
      <c r="AC101" s="110">
        <f t="shared" si="53"/>
        <v>0</v>
      </c>
      <c r="AD101" s="110">
        <f t="shared" si="53"/>
        <v>0</v>
      </c>
      <c r="AE101" s="110">
        <f t="shared" si="53"/>
        <v>0</v>
      </c>
      <c r="AF101" s="110">
        <f t="shared" si="53"/>
        <v>0</v>
      </c>
      <c r="AG101" s="110">
        <f t="shared" si="53"/>
        <v>0</v>
      </c>
      <c r="AH101" s="110">
        <f t="shared" si="53"/>
        <v>0</v>
      </c>
      <c r="AI101" s="110">
        <f t="shared" si="53"/>
        <v>0</v>
      </c>
      <c r="AJ101" s="110">
        <f t="shared" si="53"/>
        <v>0</v>
      </c>
      <c r="AK101" s="110">
        <f t="shared" si="53"/>
        <v>0</v>
      </c>
      <c r="AL101" s="110">
        <f t="shared" si="53"/>
        <v>0</v>
      </c>
      <c r="AM101" s="110">
        <f t="shared" si="53"/>
        <v>0</v>
      </c>
      <c r="AN101" s="110">
        <f t="shared" si="53"/>
        <v>0</v>
      </c>
      <c r="AO101" s="110">
        <f t="shared" si="53"/>
        <v>0</v>
      </c>
      <c r="AP101" s="110">
        <f t="shared" si="53"/>
        <v>0</v>
      </c>
      <c r="AQ101" s="110">
        <f t="shared" si="53"/>
        <v>0</v>
      </c>
      <c r="AR101" s="110">
        <f t="shared" si="53"/>
        <v>0</v>
      </c>
      <c r="AS101" s="110">
        <f t="shared" si="53"/>
        <v>0</v>
      </c>
      <c r="AT101" s="110">
        <f t="shared" si="53"/>
        <v>0</v>
      </c>
      <c r="AU101" s="110">
        <f t="shared" si="53"/>
        <v>0</v>
      </c>
      <c r="AV101" s="110">
        <f t="shared" si="53"/>
        <v>0</v>
      </c>
      <c r="AW101" s="110">
        <f t="shared" si="53"/>
        <v>0</v>
      </c>
      <c r="AX101" s="110">
        <f t="shared" si="53"/>
        <v>0</v>
      </c>
      <c r="AY101" s="110">
        <f t="shared" si="53"/>
        <v>0</v>
      </c>
      <c r="AZ101" s="110">
        <f t="shared" si="53"/>
        <v>0</v>
      </c>
      <c r="BA101" s="110">
        <f t="shared" si="53"/>
        <v>0</v>
      </c>
      <c r="BB101" s="110">
        <f t="shared" si="53"/>
        <v>0</v>
      </c>
      <c r="BC101" s="110">
        <f t="shared" si="53"/>
        <v>0</v>
      </c>
      <c r="BD101" s="110">
        <f t="shared" si="53"/>
        <v>0</v>
      </c>
      <c r="BE101" s="110">
        <f t="shared" si="53"/>
        <v>0</v>
      </c>
      <c r="BF101" s="110">
        <f t="shared" si="53"/>
        <v>0</v>
      </c>
      <c r="BG101" s="110">
        <f t="shared" si="53"/>
        <v>0</v>
      </c>
      <c r="BH101" s="110">
        <f t="shared" si="53"/>
        <v>0</v>
      </c>
      <c r="BI101" s="110">
        <f t="shared" ref="BI101:BM103" si="54">BI40*BI$48</f>
        <v>0</v>
      </c>
      <c r="BJ101" s="110">
        <f t="shared" si="54"/>
        <v>0</v>
      </c>
      <c r="BK101" s="110">
        <f t="shared" si="54"/>
        <v>0</v>
      </c>
      <c r="BL101" s="110">
        <f t="shared" si="54"/>
        <v>0</v>
      </c>
      <c r="BM101" s="110">
        <f t="shared" si="54"/>
        <v>0</v>
      </c>
    </row>
    <row r="102" spans="3:66">
      <c r="C102" s="51" t="str">
        <v>Mobile Service29</v>
      </c>
      <c r="G102" s="51" t="str">
        <v>Mobile Unit29</v>
      </c>
      <c r="N102" s="110">
        <f t="shared" ref="N102:BH102" si="55">N41*N$48</f>
        <v>0</v>
      </c>
      <c r="O102" s="110">
        <f t="shared" si="55"/>
        <v>0</v>
      </c>
      <c r="P102" s="110">
        <f t="shared" si="55"/>
        <v>0</v>
      </c>
      <c r="Q102" s="110">
        <f t="shared" si="55"/>
        <v>0</v>
      </c>
      <c r="R102" s="110">
        <f t="shared" si="55"/>
        <v>0</v>
      </c>
      <c r="S102" s="110">
        <f t="shared" si="55"/>
        <v>0</v>
      </c>
      <c r="T102" s="110">
        <f t="shared" si="55"/>
        <v>0</v>
      </c>
      <c r="U102" s="110">
        <f t="shared" si="55"/>
        <v>0</v>
      </c>
      <c r="V102" s="110">
        <f t="shared" si="55"/>
        <v>0</v>
      </c>
      <c r="W102" s="110">
        <f t="shared" si="55"/>
        <v>0</v>
      </c>
      <c r="X102" s="110">
        <f t="shared" si="55"/>
        <v>0</v>
      </c>
      <c r="Y102" s="110">
        <f t="shared" si="55"/>
        <v>0</v>
      </c>
      <c r="Z102" s="110">
        <f t="shared" si="55"/>
        <v>0</v>
      </c>
      <c r="AA102" s="110">
        <f t="shared" si="55"/>
        <v>0</v>
      </c>
      <c r="AB102" s="110">
        <f t="shared" si="55"/>
        <v>0</v>
      </c>
      <c r="AC102" s="110">
        <f t="shared" si="55"/>
        <v>0</v>
      </c>
      <c r="AD102" s="110">
        <f t="shared" si="55"/>
        <v>0</v>
      </c>
      <c r="AE102" s="110">
        <f t="shared" si="55"/>
        <v>0</v>
      </c>
      <c r="AF102" s="110">
        <f t="shared" si="55"/>
        <v>0</v>
      </c>
      <c r="AG102" s="110">
        <f t="shared" si="55"/>
        <v>0</v>
      </c>
      <c r="AH102" s="110">
        <f t="shared" si="55"/>
        <v>0</v>
      </c>
      <c r="AI102" s="110">
        <f t="shared" si="55"/>
        <v>0</v>
      </c>
      <c r="AJ102" s="110">
        <f t="shared" si="55"/>
        <v>0</v>
      </c>
      <c r="AK102" s="110">
        <f t="shared" si="55"/>
        <v>0</v>
      </c>
      <c r="AL102" s="110">
        <f t="shared" si="55"/>
        <v>0</v>
      </c>
      <c r="AM102" s="110">
        <f t="shared" si="55"/>
        <v>0</v>
      </c>
      <c r="AN102" s="110">
        <f t="shared" si="55"/>
        <v>0</v>
      </c>
      <c r="AO102" s="110">
        <f t="shared" si="55"/>
        <v>0</v>
      </c>
      <c r="AP102" s="110">
        <f t="shared" si="55"/>
        <v>0</v>
      </c>
      <c r="AQ102" s="110">
        <f t="shared" si="55"/>
        <v>0</v>
      </c>
      <c r="AR102" s="110">
        <f t="shared" si="55"/>
        <v>0</v>
      </c>
      <c r="AS102" s="110">
        <f t="shared" si="55"/>
        <v>0</v>
      </c>
      <c r="AT102" s="110">
        <f t="shared" si="55"/>
        <v>0</v>
      </c>
      <c r="AU102" s="110">
        <f t="shared" si="55"/>
        <v>0</v>
      </c>
      <c r="AV102" s="110">
        <f t="shared" si="55"/>
        <v>0</v>
      </c>
      <c r="AW102" s="110">
        <f t="shared" si="55"/>
        <v>0</v>
      </c>
      <c r="AX102" s="110">
        <f t="shared" si="55"/>
        <v>0</v>
      </c>
      <c r="AY102" s="110">
        <f t="shared" si="55"/>
        <v>0</v>
      </c>
      <c r="AZ102" s="110">
        <f t="shared" si="55"/>
        <v>0</v>
      </c>
      <c r="BA102" s="110">
        <f t="shared" si="55"/>
        <v>0</v>
      </c>
      <c r="BB102" s="110">
        <f t="shared" si="55"/>
        <v>0</v>
      </c>
      <c r="BC102" s="110">
        <f t="shared" si="55"/>
        <v>0</v>
      </c>
      <c r="BD102" s="110">
        <f t="shared" si="55"/>
        <v>0</v>
      </c>
      <c r="BE102" s="110">
        <f t="shared" si="55"/>
        <v>0</v>
      </c>
      <c r="BF102" s="110">
        <f t="shared" si="55"/>
        <v>0</v>
      </c>
      <c r="BG102" s="110">
        <f t="shared" si="55"/>
        <v>0</v>
      </c>
      <c r="BH102" s="110">
        <f t="shared" si="55"/>
        <v>0</v>
      </c>
      <c r="BI102" s="110">
        <f t="shared" si="54"/>
        <v>0</v>
      </c>
      <c r="BJ102" s="110">
        <f t="shared" si="54"/>
        <v>0</v>
      </c>
      <c r="BK102" s="110">
        <f t="shared" si="54"/>
        <v>0</v>
      </c>
      <c r="BL102" s="110">
        <f t="shared" si="54"/>
        <v>0</v>
      </c>
      <c r="BM102" s="110">
        <f t="shared" si="54"/>
        <v>0</v>
      </c>
    </row>
    <row r="103" spans="3:66">
      <c r="C103" s="51" t="str">
        <v>Mobile Service30</v>
      </c>
      <c r="G103" s="51" t="str">
        <v>Mobile Unit30</v>
      </c>
      <c r="N103" s="110">
        <f t="shared" ref="N103:BH103" si="56">N42*N$48</f>
        <v>0</v>
      </c>
      <c r="O103" s="110">
        <f t="shared" si="56"/>
        <v>0</v>
      </c>
      <c r="P103" s="110">
        <f t="shared" si="56"/>
        <v>0</v>
      </c>
      <c r="Q103" s="110">
        <f t="shared" si="56"/>
        <v>0</v>
      </c>
      <c r="R103" s="110">
        <f t="shared" si="56"/>
        <v>0</v>
      </c>
      <c r="S103" s="110">
        <f t="shared" si="56"/>
        <v>0</v>
      </c>
      <c r="T103" s="110">
        <f t="shared" si="56"/>
        <v>0</v>
      </c>
      <c r="U103" s="110">
        <f t="shared" si="56"/>
        <v>0</v>
      </c>
      <c r="V103" s="110">
        <f t="shared" si="56"/>
        <v>0</v>
      </c>
      <c r="W103" s="110">
        <f t="shared" si="56"/>
        <v>0</v>
      </c>
      <c r="X103" s="110">
        <f t="shared" si="56"/>
        <v>0</v>
      </c>
      <c r="Y103" s="110">
        <f t="shared" si="56"/>
        <v>0</v>
      </c>
      <c r="Z103" s="110">
        <f t="shared" si="56"/>
        <v>0</v>
      </c>
      <c r="AA103" s="110">
        <f t="shared" si="56"/>
        <v>0</v>
      </c>
      <c r="AB103" s="110">
        <f t="shared" si="56"/>
        <v>0</v>
      </c>
      <c r="AC103" s="110">
        <f t="shared" si="56"/>
        <v>0</v>
      </c>
      <c r="AD103" s="110">
        <f t="shared" si="56"/>
        <v>0</v>
      </c>
      <c r="AE103" s="110">
        <f t="shared" si="56"/>
        <v>0</v>
      </c>
      <c r="AF103" s="110">
        <f t="shared" si="56"/>
        <v>0</v>
      </c>
      <c r="AG103" s="110">
        <f t="shared" si="56"/>
        <v>0</v>
      </c>
      <c r="AH103" s="110">
        <f t="shared" si="56"/>
        <v>0</v>
      </c>
      <c r="AI103" s="110">
        <f t="shared" si="56"/>
        <v>0</v>
      </c>
      <c r="AJ103" s="110">
        <f t="shared" si="56"/>
        <v>0</v>
      </c>
      <c r="AK103" s="110">
        <f t="shared" si="56"/>
        <v>0</v>
      </c>
      <c r="AL103" s="110">
        <f t="shared" si="56"/>
        <v>0</v>
      </c>
      <c r="AM103" s="110">
        <f t="shared" si="56"/>
        <v>0</v>
      </c>
      <c r="AN103" s="110">
        <f t="shared" si="56"/>
        <v>0</v>
      </c>
      <c r="AO103" s="110">
        <f t="shared" si="56"/>
        <v>0</v>
      </c>
      <c r="AP103" s="110">
        <f t="shared" si="56"/>
        <v>0</v>
      </c>
      <c r="AQ103" s="110">
        <f t="shared" si="56"/>
        <v>0</v>
      </c>
      <c r="AR103" s="110">
        <f t="shared" si="56"/>
        <v>0</v>
      </c>
      <c r="AS103" s="110">
        <f t="shared" si="56"/>
        <v>0</v>
      </c>
      <c r="AT103" s="110">
        <f t="shared" si="56"/>
        <v>0</v>
      </c>
      <c r="AU103" s="110">
        <f t="shared" si="56"/>
        <v>0</v>
      </c>
      <c r="AV103" s="110">
        <f t="shared" si="56"/>
        <v>0</v>
      </c>
      <c r="AW103" s="110">
        <f t="shared" si="56"/>
        <v>0</v>
      </c>
      <c r="AX103" s="110">
        <f t="shared" si="56"/>
        <v>0</v>
      </c>
      <c r="AY103" s="110">
        <f t="shared" si="56"/>
        <v>0</v>
      </c>
      <c r="AZ103" s="110">
        <f t="shared" si="56"/>
        <v>0</v>
      </c>
      <c r="BA103" s="110">
        <f t="shared" si="56"/>
        <v>0</v>
      </c>
      <c r="BB103" s="110">
        <f t="shared" si="56"/>
        <v>0</v>
      </c>
      <c r="BC103" s="110">
        <f t="shared" si="56"/>
        <v>0</v>
      </c>
      <c r="BD103" s="110">
        <f t="shared" si="56"/>
        <v>0</v>
      </c>
      <c r="BE103" s="110">
        <f t="shared" si="56"/>
        <v>0</v>
      </c>
      <c r="BF103" s="110">
        <f t="shared" si="56"/>
        <v>0</v>
      </c>
      <c r="BG103" s="110">
        <f t="shared" si="56"/>
        <v>0</v>
      </c>
      <c r="BH103" s="110">
        <f t="shared" si="56"/>
        <v>0</v>
      </c>
      <c r="BI103" s="110">
        <f t="shared" si="54"/>
        <v>0</v>
      </c>
      <c r="BJ103" s="110">
        <f t="shared" si="54"/>
        <v>0</v>
      </c>
      <c r="BK103" s="110">
        <f t="shared" si="54"/>
        <v>0</v>
      </c>
      <c r="BL103" s="110">
        <f t="shared" si="54"/>
        <v>0</v>
      </c>
      <c r="BM103" s="110">
        <f t="shared" si="54"/>
        <v>0</v>
      </c>
    </row>
    <row r="104" spans="3:66">
      <c r="BN104" s="19"/>
    </row>
  </sheetData>
  <phoneticPr fontId="0" type="noConversion"/>
  <pageMargins left="0.70866141732283472" right="0.70866141732283472" top="0.51181102362204722" bottom="0.51181102362204722" header="0.51181102362204722" footer="0.35433070866141736"/>
  <pageSetup paperSize="9" orientation="landscape" horizontalDpi="4294967292" verticalDpi="4294967292" r:id="rId1"/>
  <headerFooter alignWithMargins="0">
    <oddFooter xml:space="preserve">&amp;L&amp;F : &amp;A&amp;CPrinted at &amp;T on &amp;D&amp;RCONFIDENTIAL © Analysys Mason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104</vt:i4>
      </vt:variant>
    </vt:vector>
  </HeadingPairs>
  <TitlesOfParts>
    <vt:vector size="112" baseType="lpstr">
      <vt:lpstr>C</vt:lpstr>
      <vt:lpstr>V</vt:lpstr>
      <vt:lpstr>S</vt:lpstr>
      <vt:lpstr>Control</vt:lpstr>
      <vt:lpstr>Listas</vt:lpstr>
      <vt:lpstr>Mercado</vt:lpstr>
      <vt:lpstr>Fijo</vt:lpstr>
      <vt:lpstr>Móvil</vt:lpstr>
      <vt:lpstr>A.Broadband.Fixed</vt:lpstr>
      <vt:lpstr>A.Broadband.Mobile</vt:lpstr>
      <vt:lpstr>A.Mobile</vt:lpstr>
      <vt:lpstr>A.TV</vt:lpstr>
      <vt:lpstr>B.Broadband.Fixed</vt:lpstr>
      <vt:lpstr>B.Broadband.Mobile</vt:lpstr>
      <vt:lpstr>B.Mobile</vt:lpstr>
      <vt:lpstr>B.TV</vt:lpstr>
      <vt:lpstr>Base.Broadband.Fixed</vt:lpstr>
      <vt:lpstr>Base.Broadband.Mobile</vt:lpstr>
      <vt:lpstr>Base.Mobile</vt:lpstr>
      <vt:lpstr>Base.TV</vt:lpstr>
      <vt:lpstr>cuota_operador_fijo_1</vt:lpstr>
      <vt:lpstr>cuota_operador_fijo_2</vt:lpstr>
      <vt:lpstr>cuota_operador_fijo_3</vt:lpstr>
      <vt:lpstr>cuota_operador_fijo_4</vt:lpstr>
      <vt:lpstr>cuota_operador_fijo_5</vt:lpstr>
      <vt:lpstr>cuota_operador_fijo_6</vt:lpstr>
      <vt:lpstr>cuota_operador_movil_1</vt:lpstr>
      <vt:lpstr>cuota_operador_movil_2</vt:lpstr>
      <vt:lpstr>cuota_operador_movil_3</vt:lpstr>
      <vt:lpstr>cuota_operador_movil_4</vt:lpstr>
      <vt:lpstr>cuota_operador_movil_5</vt:lpstr>
      <vt:lpstr>Data.technologies</vt:lpstr>
      <vt:lpstr>Fixed.Connections</vt:lpstr>
      <vt:lpstr>Fixed.operator.market.share</vt:lpstr>
      <vt:lpstr>Fixed.Retail.Services</vt:lpstr>
      <vt:lpstr>Fixed.Retail.Services.Units</vt:lpstr>
      <vt:lpstr>Fixed.Retail.Services.Volumes</vt:lpstr>
      <vt:lpstr>geotypes</vt:lpstr>
      <vt:lpstr>kbps.per.Mbps</vt:lpstr>
      <vt:lpstr>Market.Retail.Services.Proporcion.Urbano</vt:lpstr>
      <vt:lpstr>Fijo!Market.Retail.Services.Volumes.Fijo</vt:lpstr>
      <vt:lpstr>Móvil!Market.Retail.Services.Volumes.Movil</vt:lpstr>
      <vt:lpstr>Market.Subscribers</vt:lpstr>
      <vt:lpstr>Fijo!Market.Subscribers.Fijo</vt:lpstr>
      <vt:lpstr>Market.Years</vt:lpstr>
      <vt:lpstr>mobile.data.user.proportion</vt:lpstr>
      <vt:lpstr>Mobile.operator.market.share</vt:lpstr>
      <vt:lpstr>Mobile.Retail.Services</vt:lpstr>
      <vt:lpstr>Mobile.Retail.Services.Units</vt:lpstr>
      <vt:lpstr>Mobile.Retail.Services.Volumes</vt:lpstr>
      <vt:lpstr>Mobile.subscribers</vt:lpstr>
      <vt:lpstr>Mobile.technologies</vt:lpstr>
      <vt:lpstr>Number_of_operators</vt:lpstr>
      <vt:lpstr>NumberA.Broadband.Fixed</vt:lpstr>
      <vt:lpstr>NumberA.Broadband.Mobile</vt:lpstr>
      <vt:lpstr>NumberA.Mobile</vt:lpstr>
      <vt:lpstr>NumberA.TV</vt:lpstr>
      <vt:lpstr>NumberB.Broadband.Fixed</vt:lpstr>
      <vt:lpstr>NumberB.Broadband.Mobile</vt:lpstr>
      <vt:lpstr>NumberB.Mobile</vt:lpstr>
      <vt:lpstr>NumberB.TV</vt:lpstr>
      <vt:lpstr>Fijo!Operator.Retail.Services.Volumes</vt:lpstr>
      <vt:lpstr>Operator.Retail.Services.Volumes</vt:lpstr>
      <vt:lpstr>Fijo!Operator.Subscribers</vt:lpstr>
      <vt:lpstr>Operator.Subscribers</vt:lpstr>
      <vt:lpstr>Fijo!Operator.Subscribers.Share</vt:lpstr>
      <vt:lpstr>Operator.Subscribers.Share</vt:lpstr>
      <vt:lpstr>oversubscription.factor</vt:lpstr>
      <vt:lpstr>residential.fixed.connections</vt:lpstr>
      <vt:lpstr>Saturation.Broadband.Fixed</vt:lpstr>
      <vt:lpstr>Saturation.Broadband.Mobile</vt:lpstr>
      <vt:lpstr>Saturation.Mobile</vt:lpstr>
      <vt:lpstr>Saturation.TV</vt:lpstr>
      <vt:lpstr>scenario.bb.penetration</vt:lpstr>
      <vt:lpstr>scenario.bb.penetration.selected</vt:lpstr>
      <vt:lpstr>scenario.fixed.DSL</vt:lpstr>
      <vt:lpstr>scenario.fixed.DSL.selected</vt:lpstr>
      <vt:lpstr>scenario.fixed.links</vt:lpstr>
      <vt:lpstr>scenario.fixed.links.selected</vt:lpstr>
      <vt:lpstr>scenario.fixed.penetration</vt:lpstr>
      <vt:lpstr>scenario.fixed.penetration.selected</vt:lpstr>
      <vt:lpstr>scenario.fixed.television</vt:lpstr>
      <vt:lpstr>scenario.fixed.television.selected</vt:lpstr>
      <vt:lpstr>scenario.fixed.voice</vt:lpstr>
      <vt:lpstr>scenario.fixed.voice.selected</vt:lpstr>
      <vt:lpstr>scenario.mobile.data</vt:lpstr>
      <vt:lpstr>scenario.mobile.data.selected</vt:lpstr>
      <vt:lpstr>scenario.mobile.penetration</vt:lpstr>
      <vt:lpstr>scenario.mobile.penetration.selected</vt:lpstr>
      <vt:lpstr>scenario.mobile.SMS</vt:lpstr>
      <vt:lpstr>scenario.mobile.SMS.selected</vt:lpstr>
      <vt:lpstr>scenario.mobile.voice</vt:lpstr>
      <vt:lpstr>scenario.mobile.voice.selected</vt:lpstr>
      <vt:lpstr>scenarios</vt:lpstr>
      <vt:lpstr>share.of.average.speed</vt:lpstr>
      <vt:lpstr>thousand</vt:lpstr>
      <vt:lpstr>TimeA.Broadband.Fixed</vt:lpstr>
      <vt:lpstr>TimeA.Broadband.Mobile</vt:lpstr>
      <vt:lpstr>TimeA.Mobile</vt:lpstr>
      <vt:lpstr>TimeA.TV</vt:lpstr>
      <vt:lpstr>TimeB.Broadband.Fixed</vt:lpstr>
      <vt:lpstr>TimeB.Broadband.Mobile</vt:lpstr>
      <vt:lpstr>TimeB.Mobile</vt:lpstr>
      <vt:lpstr>TimeB.TV</vt:lpstr>
      <vt:lpstr>TV.technologies</vt:lpstr>
      <vt:lpstr>Voice.technologies</vt:lpstr>
      <vt:lpstr>Workbook.Author</vt:lpstr>
      <vt:lpstr>Workbook.Authors_Email_Address</vt:lpstr>
      <vt:lpstr>Workbook.Objective</vt:lpstr>
      <vt:lpstr>Workbook.Status</vt:lpstr>
      <vt:lpstr>Workbook.Title</vt:lpstr>
      <vt:lpstr>Workbook.Version</vt:lpstr>
    </vt:vector>
  </TitlesOfParts>
  <Manager>-</Manager>
  <Company>Analysys Mason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Analysys Mason workbook</dc:title>
  <dc:subject>-</dc:subject>
  <dc:creator>-</dc:creator>
  <cp:lastModifiedBy>Hector Gerardo Bermeo Amezquita</cp:lastModifiedBy>
  <cp:lastPrinted>2014-11-05T09:02:58Z</cp:lastPrinted>
  <dcterms:created xsi:type="dcterms:W3CDTF">1997-01-23T15:12:23Z</dcterms:created>
  <dcterms:modified xsi:type="dcterms:W3CDTF">2017-01-10T21:23:57Z</dcterms:modified>
</cp:coreProperties>
</file>